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2035" windowHeight="1156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<sst xmlns="http://schemas.openxmlformats.org/spreadsheetml/2006/main" count="114" uniqueCount="63">
  <si>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</si>
  <si>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</si>
  <si>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</si>
  <si>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</si>
  <si>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</si>
  <si>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</si>
  <si>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</si>
  <si>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</si>
  <si>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</si>
  <si>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</si>
  <si>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</si>
  <si>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</si>
  <si>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</si>
  <si>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</si>
  <si>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</si>
  <si>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</si>
  <si>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</si>
  <si>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</si>
  <si>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t>
  </si>
  <si>
    <t>75 61</t>
  </si>
  <si>
    <t>62 60</t>
  </si>
  <si>
    <t>61 62</t>
  </si>
  <si>
    <t>a</t>
  </si>
  <si>
    <t>63 64</t>
  </si>
  <si>
    <t>as</t>
  </si>
  <si>
    <t>76(2) 64</t>
  </si>
  <si>
    <t>60 60</t>
  </si>
  <si>
    <t>63 76(5)</t>
  </si>
  <si>
    <t>61 57 10/3</t>
  </si>
  <si>
    <t>bs</t>
  </si>
  <si>
    <t>POBEDNIK</t>
  </si>
  <si>
    <t>61 60</t>
  </si>
  <si>
    <t>61 61</t>
  </si>
  <si>
    <t>16 63 63</t>
  </si>
  <si>
    <t>62 61</t>
  </si>
  <si>
    <t>62 63</t>
  </si>
  <si>
    <t>64 61</t>
  </si>
  <si>
    <t>63 62</t>
  </si>
  <si>
    <t>60 62</t>
  </si>
  <si>
    <t>Rang DA</t>
  </si>
  <si>
    <t>#</t>
  </si>
  <si>
    <t>NOSIOCI</t>
  </si>
  <si>
    <t>UMESTO</t>
  </si>
  <si>
    <t>VREME ZREBA</t>
  </si>
  <si>
    <t>11:00</t>
  </si>
  <si>
    <t>Rng Datum</t>
  </si>
  <si>
    <t>27.11.2017.</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</si>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</sst>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b/>
      <sz val="9"/>
      <color indexed="9"/>
      <name val="Arial"/>
      <family val="2"/>
    </font>
    <font>
      <i/>
      <sz val="6"/>
      <color indexed="9"/>
      <name val="Arial"/>
      <family val="2"/>
    </font>
    <font>
      <sz val="10"/>
      <color indexed="8"/>
      <name val="Arial"/>
      <family val="2"/>
    </font>
    <font>
      <b/>
      <sz val="8.5"/>
      <color indexed="8"/>
      <name val="Arial"/>
      <family val="2"/>
    </font>
    <font>
      <sz val="8.5"/>
      <color indexed="10"/>
      <name val="Arial"/>
      <family val="2"/>
    </font>
    <font>
      <b/>
      <sz val="10"/>
      <color indexed="8"/>
      <name val="Arial"/>
      <family val="2"/>
    </font>
    <font>
      <i/>
      <sz val="8.5"/>
      <name val="Arial"/>
      <family val="2"/>
    </font>
    <font>
      <sz val="11"/>
      <name val="Arial"/>
      <family val="2"/>
    </font>
    <font>
      <sz val="14"/>
      <name val="Arial"/>
      <family val="2"/>
    </font>
    <font>
      <sz val="14"/>
      <color indexed="9"/>
      <name val="Arial"/>
      <family val="2"/>
    </font>
    <font>
      <sz val="7"/>
      <color indexed="8"/>
      <name val="Arial"/>
      <family val="2"/>
    </font>
    <font>
      <sz val="7"/>
      <color indexed="10"/>
      <name val="Arial"/>
      <family val="2"/>
    </font>
    <font>
      <b/>
      <sz val="8"/>
      <color indexed="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8.5"/>
      <color rgb="FFFF0000"/>
      <name val="Arial"/>
      <family val="2"/>
    </font>
    <font>
      <sz val="7"/>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right/>
      <top style="thin"/>
      <bottom/>
    </border>
    <border>
      <left/>
      <right style="thin"/>
      <top style="thin"/>
      <bottom/>
    </border>
    <border>
      <left/>
      <right style="thin"/>
      <top/>
      <bottom style="thin"/>
    </border>
    <border>
      <left/>
      <right style="thin"/>
      <top/>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9"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54" fillId="35" borderId="1" applyNumberFormat="0" applyAlignment="0" applyProtection="0"/>
    <xf numFmtId="0" fontId="55"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164" fontId="0" fillId="0" borderId="0" applyFont="0" applyFill="0" applyBorder="0" applyAlignment="0" applyProtection="0"/>
    <xf numFmtId="42" fontId="6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56" fillId="38" borderId="0" applyNumberFormat="0" applyBorder="0" applyAlignment="0" applyProtection="0"/>
    <xf numFmtId="0" fontId="71" fillId="0" borderId="0" applyNumberFormat="0" applyFill="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26"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57"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58" fillId="9" borderId="1" applyNumberFormat="0" applyAlignment="0" applyProtection="0"/>
    <xf numFmtId="0" fontId="76" fillId="45" borderId="2" applyNumberFormat="0" applyAlignment="0" applyProtection="0"/>
    <xf numFmtId="0" fontId="59" fillId="27" borderId="7" applyNumberFormat="0" applyAlignment="0" applyProtection="0"/>
    <xf numFmtId="0" fontId="60"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13" applyNumberFormat="0" applyFill="0" applyAlignment="0" applyProtection="0"/>
    <xf numFmtId="0" fontId="64" fillId="0" borderId="14" applyNumberFormat="0" applyFill="0" applyAlignment="0" applyProtection="0"/>
    <xf numFmtId="0" fontId="64" fillId="0" borderId="0" applyNumberFormat="0" applyFill="0" applyBorder="0" applyAlignment="0" applyProtection="0"/>
    <xf numFmtId="0" fontId="45"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45" fillId="35" borderId="17" applyNumberFormat="0" applyAlignment="0" applyProtection="0"/>
    <xf numFmtId="0" fontId="65" fillId="0" borderId="0" applyNumberFormat="0" applyFill="0" applyBorder="0" applyAlignment="0" applyProtection="0"/>
    <xf numFmtId="0" fontId="82" fillId="0" borderId="0" applyNumberFormat="0" applyFill="0" applyBorder="0" applyAlignment="0" applyProtection="0"/>
  </cellStyleXfs>
  <cellXfs count="154">
    <xf numFmtId="0" fontId="0" fillId="0" borderId="0" xfId="0" applyAlignment="1">
      <alignment/>
    </xf>
    <xf numFmtId="49" fontId="18" fillId="0" borderId="0" xfId="0" applyNumberFormat="1" applyFont="1" applyAlignment="1">
      <alignment vertical="top"/>
    </xf>
    <xf numFmtId="49" fontId="19" fillId="0" borderId="0" xfId="0" applyNumberFormat="1" applyFont="1" applyAlignment="1">
      <alignment vertical="top"/>
    </xf>
    <xf numFmtId="49" fontId="20" fillId="0" borderId="0" xfId="0" applyNumberFormat="1" applyFont="1" applyAlignment="1">
      <alignment horizontal="left"/>
    </xf>
    <xf numFmtId="0" fontId="19" fillId="0" borderId="0" xfId="0" applyFont="1" applyAlignment="1">
      <alignment vertical="top"/>
    </xf>
    <xf numFmtId="49" fontId="21" fillId="0" borderId="0" xfId="0" applyNumberFormat="1" applyFont="1" applyAlignment="1">
      <alignment horizontal="left"/>
    </xf>
    <xf numFmtId="49" fontId="22" fillId="0" borderId="0" xfId="0" applyNumberFormat="1" applyFont="1" applyAlignment="1">
      <alignment vertical="top"/>
    </xf>
    <xf numFmtId="49" fontId="23" fillId="0" borderId="0" xfId="0" applyNumberFormat="1" applyFont="1" applyAlignment="1">
      <alignment horizontal="left"/>
    </xf>
    <xf numFmtId="49" fontId="23"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24" fillId="0" borderId="0" xfId="0" applyNumberFormat="1" applyFont="1" applyAlignment="1">
      <alignment/>
    </xf>
    <xf numFmtId="49" fontId="25" fillId="35" borderId="0" xfId="0" applyNumberFormat="1" applyFont="1" applyFill="1" applyAlignment="1">
      <alignment vertical="center"/>
    </xf>
    <xf numFmtId="49" fontId="25" fillId="35" borderId="0" xfId="0" applyNumberFormat="1" applyFont="1" applyFill="1" applyAlignment="1">
      <alignment horizontal="center" vertical="center"/>
    </xf>
    <xf numFmtId="49" fontId="25" fillId="35" borderId="0" xfId="0" applyNumberFormat="1" applyFont="1" applyFill="1" applyAlignment="1">
      <alignment horizontal="center" vertical="center"/>
    </xf>
    <xf numFmtId="49" fontId="26" fillId="35" borderId="0" xfId="0" applyNumberFormat="1" applyFont="1" applyFill="1" applyAlignment="1">
      <alignment vertical="center"/>
    </xf>
    <xf numFmtId="49" fontId="27" fillId="35" borderId="0" xfId="0" applyNumberFormat="1" applyFont="1" applyFill="1" applyAlignment="1">
      <alignment horizontal="right" vertical="center"/>
    </xf>
    <xf numFmtId="0" fontId="28" fillId="0" borderId="0" xfId="0" applyFont="1" applyAlignment="1">
      <alignment vertical="center"/>
    </xf>
    <xf numFmtId="14" fontId="29" fillId="0" borderId="18" xfId="0" applyNumberFormat="1" applyFont="1" applyBorder="1" applyAlignment="1">
      <alignment horizontal="left" vertical="center"/>
    </xf>
    <xf numFmtId="49" fontId="29" fillId="0" borderId="18" xfId="0" applyNumberFormat="1" applyFont="1" applyBorder="1" applyAlignment="1">
      <alignment vertical="center"/>
    </xf>
    <xf numFmtId="49" fontId="29" fillId="0" borderId="18" xfId="0" applyNumberFormat="1" applyFont="1" applyBorder="1" applyAlignment="1">
      <alignment horizontal="center" vertical="center"/>
    </xf>
    <xf numFmtId="49" fontId="29" fillId="0" borderId="18" xfId="65" applyNumberFormat="1" applyFont="1" applyBorder="1" applyAlignment="1" applyProtection="1">
      <alignment horizontal="center" vertical="center"/>
      <protection locked="0"/>
    </xf>
    <xf numFmtId="49" fontId="30" fillId="0" borderId="18" xfId="0" applyNumberFormat="1" applyFont="1" applyBorder="1" applyAlignment="1">
      <alignment horizontal="center" vertical="center"/>
    </xf>
    <xf numFmtId="0" fontId="31" fillId="0" borderId="18" xfId="0" applyFont="1" applyBorder="1" applyAlignment="1">
      <alignment horizontal="center" vertical="center"/>
    </xf>
    <xf numFmtId="49" fontId="30" fillId="0" borderId="18" xfId="0" applyNumberFormat="1" applyFont="1" applyBorder="1" applyAlignment="1">
      <alignment vertical="center"/>
    </xf>
    <xf numFmtId="49" fontId="31" fillId="0" borderId="18" xfId="0" applyNumberFormat="1" applyFont="1" applyBorder="1" applyAlignment="1">
      <alignment horizontal="right" vertical="center"/>
    </xf>
    <xf numFmtId="0" fontId="29" fillId="0" borderId="0" xfId="0" applyFont="1" applyAlignment="1">
      <alignment vertical="center"/>
    </xf>
    <xf numFmtId="49" fontId="32" fillId="35" borderId="0" xfId="0" applyNumberFormat="1" applyFont="1" applyFill="1" applyAlignment="1">
      <alignment horizontal="right" vertical="center"/>
    </xf>
    <xf numFmtId="49" fontId="32" fillId="35" borderId="0" xfId="0" applyNumberFormat="1" applyFont="1" applyFill="1" applyAlignment="1">
      <alignment horizontal="center" vertical="center"/>
    </xf>
    <xf numFmtId="49" fontId="32" fillId="35" borderId="0" xfId="0" applyNumberFormat="1" applyFont="1" applyFill="1" applyAlignment="1">
      <alignment horizontal="lef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vertical="center"/>
    </xf>
    <xf numFmtId="49" fontId="28" fillId="35" borderId="0" xfId="0" applyNumberFormat="1" applyFont="1" applyFill="1" applyAlignment="1">
      <alignment horizontal="right"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49" fontId="28"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49" fontId="35" fillId="35" borderId="0" xfId="0" applyNumberFormat="1" applyFont="1" applyFill="1" applyAlignment="1">
      <alignment horizontal="center" vertical="center"/>
    </xf>
    <xf numFmtId="0" fontId="36" fillId="0" borderId="19" xfId="0" applyFont="1" applyBorder="1" applyAlignment="1">
      <alignment horizontal="center" vertical="center"/>
    </xf>
    <xf numFmtId="0" fontId="36" fillId="0" borderId="19" xfId="0" applyFont="1" applyBorder="1" applyAlignment="1">
      <alignment horizontal="right" vertical="center"/>
    </xf>
    <xf numFmtId="0" fontId="37" fillId="48" borderId="19" xfId="0" applyFont="1" applyFill="1" applyBorder="1" applyAlignment="1">
      <alignment horizontal="center" vertical="center"/>
    </xf>
    <xf numFmtId="0" fontId="35" fillId="0" borderId="19" xfId="0" applyFont="1" applyBorder="1" applyAlignment="1">
      <alignment vertical="center"/>
    </xf>
    <xf numFmtId="0" fontId="35" fillId="0" borderId="19" xfId="0" applyFont="1" applyBorder="1" applyAlignment="1">
      <alignment vertical="center"/>
    </xf>
    <xf numFmtId="0" fontId="38" fillId="0" borderId="19" xfId="0" applyFont="1" applyBorder="1" applyAlignment="1">
      <alignment horizontal="center" vertical="center"/>
    </xf>
    <xf numFmtId="0" fontId="38" fillId="0" borderId="0" xfId="0" applyFont="1" applyAlignment="1">
      <alignment vertical="center"/>
    </xf>
    <xf numFmtId="0" fontId="36" fillId="49" borderId="0" xfId="0" applyFont="1" applyFill="1" applyAlignment="1">
      <alignment vertical="center"/>
    </xf>
    <xf numFmtId="0" fontId="39" fillId="49" borderId="0" xfId="0" applyFont="1" applyFill="1" applyAlignment="1">
      <alignment vertical="center"/>
    </xf>
    <xf numFmtId="49" fontId="36" fillId="49" borderId="0" xfId="0" applyNumberFormat="1" applyFont="1" applyFill="1" applyAlignment="1">
      <alignment vertical="center"/>
    </xf>
    <xf numFmtId="49" fontId="39"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49" fontId="36" fillId="35" borderId="0" xfId="0" applyNumberFormat="1" applyFont="1" applyFill="1" applyAlignment="1">
      <alignment horizontal="center" vertical="center"/>
    </xf>
    <xf numFmtId="0" fontId="36" fillId="0" borderId="20" xfId="0" applyFont="1" applyBorder="1" applyAlignment="1">
      <alignment horizontal="center" vertical="center"/>
    </xf>
    <xf numFmtId="0" fontId="36" fillId="0" borderId="0" xfId="0" applyFont="1" applyBorder="1" applyAlignment="1">
      <alignment horizontal="right" vertical="center"/>
    </xf>
    <xf numFmtId="0" fontId="36" fillId="0" borderId="0" xfId="0" applyFont="1" applyAlignment="1">
      <alignment horizontal="center" vertical="center"/>
    </xf>
    <xf numFmtId="0" fontId="83" fillId="0" borderId="20" xfId="0" applyFont="1" applyBorder="1" applyAlignment="1">
      <alignment horizontal="center" vertical="center"/>
    </xf>
    <xf numFmtId="0" fontId="36" fillId="0" borderId="0" xfId="0" applyFont="1" applyBorder="1" applyAlignment="1">
      <alignment vertical="center"/>
    </xf>
    <xf numFmtId="0" fontId="41" fillId="50" borderId="21" xfId="0" applyFont="1" applyFill="1" applyBorder="1" applyAlignment="1" applyProtection="1">
      <alignment horizontal="right" vertical="center"/>
      <protection/>
    </xf>
    <xf numFmtId="0" fontId="38" fillId="0" borderId="19" xfId="0" applyFont="1" applyBorder="1" applyAlignment="1">
      <alignment vertical="center"/>
    </xf>
    <xf numFmtId="0" fontId="37" fillId="51" borderId="19" xfId="0" applyFont="1" applyFill="1" applyBorder="1" applyAlignment="1">
      <alignment horizontal="center" vertical="center"/>
    </xf>
    <xf numFmtId="0" fontId="36" fillId="0" borderId="19" xfId="0" applyFont="1" applyBorder="1" applyAlignment="1">
      <alignment vertical="center"/>
    </xf>
    <xf numFmtId="0" fontId="83" fillId="0" borderId="19" xfId="0" applyFont="1" applyBorder="1" applyAlignment="1">
      <alignment horizontal="center" vertical="center"/>
    </xf>
    <xf numFmtId="0" fontId="36" fillId="0" borderId="19" xfId="0" applyFont="1" applyBorder="1" applyAlignment="1">
      <alignment vertical="center"/>
    </xf>
    <xf numFmtId="0" fontId="38" fillId="0" borderId="22" xfId="0" applyFont="1" applyBorder="1" applyAlignment="1">
      <alignment horizontal="center" vertical="center"/>
    </xf>
    <xf numFmtId="0" fontId="38" fillId="0" borderId="23" xfId="0" applyFont="1" applyBorder="1" applyAlignment="1">
      <alignment horizontal="left" vertical="center"/>
    </xf>
    <xf numFmtId="0" fontId="37" fillId="0" borderId="0" xfId="0" applyFont="1" applyAlignment="1">
      <alignment horizontal="center" vertical="center"/>
    </xf>
    <xf numFmtId="0" fontId="38" fillId="0" borderId="0" xfId="0" applyFont="1" applyBorder="1" applyAlignment="1">
      <alignment vertical="center"/>
    </xf>
    <xf numFmtId="0" fontId="42" fillId="0" borderId="0" xfId="0" applyFont="1" applyBorder="1" applyAlignment="1">
      <alignment vertical="center"/>
    </xf>
    <xf numFmtId="0" fontId="38" fillId="0" borderId="0" xfId="0" applyFont="1" applyAlignment="1">
      <alignment horizontal="center" vertical="center"/>
    </xf>
    <xf numFmtId="0" fontId="83" fillId="0" borderId="0" xfId="0" applyFont="1" applyBorder="1" applyAlignment="1">
      <alignment horizontal="center" vertical="center"/>
    </xf>
    <xf numFmtId="0" fontId="41" fillId="50" borderId="23" xfId="0" applyFont="1" applyFill="1" applyBorder="1" applyAlignment="1" applyProtection="1">
      <alignment horizontal="right" vertical="center"/>
      <protection/>
    </xf>
    <xf numFmtId="49" fontId="38" fillId="0" borderId="19" xfId="0" applyNumberFormat="1" applyFont="1" applyBorder="1" applyAlignment="1">
      <alignment vertical="center"/>
    </xf>
    <xf numFmtId="49" fontId="38" fillId="0" borderId="0" xfId="0" applyNumberFormat="1" applyFont="1" applyAlignment="1">
      <alignment vertical="center"/>
    </xf>
    <xf numFmtId="0" fontId="38" fillId="0" borderId="23" xfId="0" applyFont="1" applyBorder="1" applyAlignment="1">
      <alignment vertical="center"/>
    </xf>
    <xf numFmtId="49" fontId="38" fillId="0" borderId="23" xfId="0" applyNumberFormat="1" applyFont="1" applyBorder="1" applyAlignment="1">
      <alignment vertical="center"/>
    </xf>
    <xf numFmtId="0" fontId="38" fillId="0" borderId="22" xfId="0" applyFont="1" applyBorder="1" applyAlignment="1">
      <alignment vertical="center"/>
    </xf>
    <xf numFmtId="0" fontId="43" fillId="0" borderId="22" xfId="0" applyFont="1" applyBorder="1" applyAlignment="1">
      <alignment horizontal="center" vertical="center"/>
    </xf>
    <xf numFmtId="0" fontId="43" fillId="0" borderId="19" xfId="0" applyFont="1" applyBorder="1" applyAlignment="1">
      <alignment horizontal="center" vertical="center"/>
    </xf>
    <xf numFmtId="0" fontId="39" fillId="49" borderId="23" xfId="0" applyFont="1" applyFill="1" applyBorder="1" applyAlignment="1">
      <alignment vertical="center"/>
    </xf>
    <xf numFmtId="0" fontId="36" fillId="0" borderId="0" xfId="0" applyFont="1" applyBorder="1" applyAlignment="1">
      <alignment vertical="center"/>
    </xf>
    <xf numFmtId="49" fontId="38" fillId="0" borderId="22" xfId="0" applyNumberFormat="1" applyFont="1" applyBorder="1" applyAlignment="1">
      <alignment vertical="center"/>
    </xf>
    <xf numFmtId="0" fontId="84" fillId="49" borderId="0" xfId="0" applyFont="1" applyFill="1" applyAlignment="1">
      <alignment vertical="center"/>
    </xf>
    <xf numFmtId="0" fontId="45" fillId="0" borderId="0" xfId="0" applyFont="1" applyBorder="1" applyAlignment="1">
      <alignment vertical="center"/>
    </xf>
    <xf numFmtId="0" fontId="39" fillId="49" borderId="19" xfId="0" applyFont="1" applyFill="1" applyBorder="1" applyAlignment="1">
      <alignment vertical="center"/>
    </xf>
    <xf numFmtId="0" fontId="36" fillId="0" borderId="0" xfId="0" applyFont="1" applyBorder="1" applyAlignment="1">
      <alignment horizontal="center" vertical="center"/>
    </xf>
    <xf numFmtId="0" fontId="39" fillId="49" borderId="22" xfId="0" applyFont="1" applyFill="1" applyBorder="1" applyAlignment="1">
      <alignment vertical="center"/>
    </xf>
    <xf numFmtId="0" fontId="46" fillId="49" borderId="0" xfId="0" applyFont="1" applyFill="1" applyAlignment="1">
      <alignment vertical="center"/>
    </xf>
    <xf numFmtId="0" fontId="41" fillId="50" borderId="0" xfId="0" applyFont="1" applyFill="1" applyBorder="1" applyAlignment="1" applyProtection="1">
      <alignment horizontal="right" vertical="center"/>
      <protection/>
    </xf>
    <xf numFmtId="0" fontId="38" fillId="0" borderId="22" xfId="0" applyFont="1" applyBorder="1" applyAlignment="1">
      <alignment horizontal="right" vertical="center"/>
    </xf>
    <xf numFmtId="0" fontId="33" fillId="0" borderId="0" xfId="0" applyFont="1" applyAlignment="1">
      <alignment horizontal="right" vertical="center"/>
    </xf>
    <xf numFmtId="0" fontId="41"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5" fillId="35" borderId="24" xfId="0" applyFont="1" applyFill="1" applyBorder="1" applyAlignment="1">
      <alignment vertical="center"/>
    </xf>
    <xf numFmtId="0" fontId="25" fillId="35" borderId="25" xfId="0" applyFont="1" applyFill="1" applyBorder="1" applyAlignment="1">
      <alignment vertical="center"/>
    </xf>
    <xf numFmtId="0" fontId="25" fillId="35" borderId="26" xfId="0" applyFont="1" applyFill="1" applyBorder="1" applyAlignment="1">
      <alignment vertical="center"/>
    </xf>
    <xf numFmtId="49" fontId="27" fillId="35" borderId="25" xfId="0" applyNumberFormat="1" applyFont="1" applyFill="1" applyBorder="1" applyAlignment="1">
      <alignment horizontal="center" vertical="center"/>
    </xf>
    <xf numFmtId="49" fontId="27" fillId="35" borderId="25" xfId="0" applyNumberFormat="1" applyFont="1" applyFill="1" applyBorder="1" applyAlignment="1">
      <alignment vertical="center"/>
    </xf>
    <xf numFmtId="49" fontId="27" fillId="35" borderId="25" xfId="0" applyNumberFormat="1" applyFont="1" applyFill="1" applyBorder="1" applyAlignment="1">
      <alignment horizontal="centerContinuous" vertical="center"/>
    </xf>
    <xf numFmtId="49" fontId="27" fillId="35" borderId="27" xfId="0" applyNumberFormat="1" applyFont="1" applyFill="1" applyBorder="1" applyAlignment="1">
      <alignment horizontal="centerContinuous" vertical="center"/>
    </xf>
    <xf numFmtId="0" fontId="27" fillId="35" borderId="25" xfId="0" applyNumberFormat="1" applyFont="1" applyFill="1" applyBorder="1" applyAlignment="1">
      <alignment vertical="center"/>
    </xf>
    <xf numFmtId="49" fontId="26" fillId="35" borderId="25" xfId="0" applyNumberFormat="1" applyFont="1" applyFill="1" applyBorder="1" applyAlignment="1">
      <alignment vertical="center"/>
    </xf>
    <xf numFmtId="49" fontId="26" fillId="35" borderId="27" xfId="0" applyNumberFormat="1" applyFont="1" applyFill="1" applyBorder="1" applyAlignment="1">
      <alignment vertical="center"/>
    </xf>
    <xf numFmtId="49" fontId="25" fillId="35" borderId="25" xfId="0" applyNumberFormat="1" applyFont="1" applyFill="1" applyBorder="1" applyAlignment="1">
      <alignment horizontal="left" vertical="center"/>
    </xf>
    <xf numFmtId="49" fontId="25" fillId="0" borderId="25" xfId="0" applyNumberFormat="1" applyFont="1" applyBorder="1" applyAlignment="1">
      <alignment horizontal="left" vertical="center"/>
    </xf>
    <xf numFmtId="49" fontId="26" fillId="49" borderId="27" xfId="0" applyNumberFormat="1" applyFont="1" applyFill="1" applyBorder="1" applyAlignment="1">
      <alignment vertical="center"/>
    </xf>
    <xf numFmtId="0" fontId="32" fillId="0" borderId="0" xfId="0" applyFont="1" applyAlignment="1">
      <alignment vertical="center"/>
    </xf>
    <xf numFmtId="49" fontId="32" fillId="0" borderId="28" xfId="0" applyNumberFormat="1" applyFont="1" applyBorder="1" applyAlignment="1">
      <alignment vertical="center"/>
    </xf>
    <xf numFmtId="49" fontId="32" fillId="0" borderId="0" xfId="0" applyNumberFormat="1" applyFont="1" applyAlignment="1">
      <alignment vertical="center"/>
    </xf>
    <xf numFmtId="49" fontId="32" fillId="0" borderId="23" xfId="0" applyNumberFormat="1" applyFont="1" applyBorder="1" applyAlignment="1">
      <alignment horizontal="right" vertical="center"/>
    </xf>
    <xf numFmtId="49" fontId="32" fillId="0" borderId="0" xfId="0" applyNumberFormat="1" applyFont="1" applyAlignment="1">
      <alignment horizontal="center" vertical="center"/>
    </xf>
    <xf numFmtId="0" fontId="29" fillId="49" borderId="0" xfId="0" applyFont="1" applyFill="1" applyAlignment="1">
      <alignment vertical="center"/>
    </xf>
    <xf numFmtId="0" fontId="32" fillId="49" borderId="0" xfId="0" applyFont="1" applyFill="1" applyAlignment="1">
      <alignment vertical="center"/>
    </xf>
    <xf numFmtId="49" fontId="32" fillId="49" borderId="23" xfId="0" applyNumberFormat="1" applyFont="1" applyFill="1" applyBorder="1" applyAlignment="1">
      <alignment vertical="center"/>
    </xf>
    <xf numFmtId="49" fontId="50" fillId="0" borderId="0" xfId="0" applyNumberFormat="1" applyFont="1" applyAlignment="1">
      <alignment horizontal="center" vertical="center"/>
    </xf>
    <xf numFmtId="49" fontId="33" fillId="0" borderId="0" xfId="0" applyNumberFormat="1" applyFont="1" applyAlignment="1">
      <alignment vertical="center"/>
    </xf>
    <xf numFmtId="49" fontId="33" fillId="0" borderId="23" xfId="0" applyNumberFormat="1" applyFont="1" applyBorder="1" applyAlignment="1">
      <alignment vertical="center"/>
    </xf>
    <xf numFmtId="49" fontId="25" fillId="35" borderId="29" xfId="0" applyNumberFormat="1" applyFont="1" applyFill="1" applyBorder="1" applyAlignment="1">
      <alignment vertical="center"/>
    </xf>
    <xf numFmtId="49" fontId="25" fillId="35" borderId="20" xfId="0" applyNumberFormat="1" applyFont="1" applyFill="1" applyBorder="1" applyAlignment="1">
      <alignment vertical="center"/>
    </xf>
    <xf numFmtId="49" fontId="33" fillId="35" borderId="23" xfId="0" applyNumberFormat="1" applyFont="1" applyFill="1" applyBorder="1" applyAlignment="1">
      <alignment vertical="center"/>
    </xf>
    <xf numFmtId="0" fontId="32" fillId="0" borderId="23" xfId="0" applyNumberFormat="1" applyFont="1" applyBorder="1" applyAlignment="1">
      <alignment horizontal="right" vertical="center"/>
    </xf>
    <xf numFmtId="0" fontId="32" fillId="0" borderId="30" xfId="0" applyFont="1" applyBorder="1" applyAlignment="1">
      <alignment vertical="top"/>
    </xf>
    <xf numFmtId="0" fontId="32" fillId="0" borderId="19" xfId="0" applyFont="1" applyBorder="1" applyAlignment="1">
      <alignment vertical="top"/>
    </xf>
    <xf numFmtId="49" fontId="33" fillId="0" borderId="22" xfId="0" applyNumberFormat="1" applyFont="1" applyBorder="1" applyAlignment="1">
      <alignment vertical="center"/>
    </xf>
    <xf numFmtId="49" fontId="32" fillId="0" borderId="30" xfId="0" applyNumberFormat="1" applyFont="1" applyBorder="1" applyAlignment="1">
      <alignment vertical="center"/>
    </xf>
    <xf numFmtId="49" fontId="32" fillId="0" borderId="19" xfId="0" applyNumberFormat="1" applyFont="1" applyBorder="1" applyAlignment="1">
      <alignment vertical="center"/>
    </xf>
    <xf numFmtId="0" fontId="32" fillId="0" borderId="22" xfId="0" applyNumberFormat="1" applyFont="1" applyBorder="1" applyAlignment="1">
      <alignment horizontal="right" vertical="center"/>
    </xf>
    <xf numFmtId="0" fontId="32" fillId="35" borderId="28" xfId="0" applyFont="1" applyFill="1" applyBorder="1" applyAlignment="1">
      <alignment vertical="center"/>
    </xf>
    <xf numFmtId="49" fontId="32" fillId="35" borderId="23" xfId="0" applyNumberFormat="1" applyFont="1" applyFill="1" applyBorder="1" applyAlignment="1">
      <alignment horizontal="right" vertical="center"/>
    </xf>
    <xf numFmtId="0" fontId="25" fillId="35" borderId="30" xfId="0" applyFont="1" applyFill="1" applyBorder="1" applyAlignment="1">
      <alignment vertical="center"/>
    </xf>
    <xf numFmtId="0" fontId="25" fillId="35" borderId="19" xfId="0" applyFont="1" applyFill="1" applyBorder="1" applyAlignment="1">
      <alignment vertical="center"/>
    </xf>
    <xf numFmtId="0" fontId="25" fillId="35" borderId="31" xfId="0" applyFont="1" applyFill="1" applyBorder="1" applyAlignment="1">
      <alignment vertical="center"/>
    </xf>
    <xf numFmtId="49" fontId="33" fillId="0" borderId="19" xfId="0" applyNumberFormat="1" applyFont="1" applyBorder="1" applyAlignment="1">
      <alignment vertical="center"/>
    </xf>
    <xf numFmtId="0" fontId="32" fillId="0" borderId="23" xfId="0" applyFont="1" applyBorder="1" applyAlignment="1">
      <alignment horizontal="right" vertical="center"/>
    </xf>
    <xf numFmtId="0" fontId="32" fillId="0" borderId="22" xfId="0" applyFont="1" applyBorder="1" applyAlignment="1">
      <alignment horizontal="right" vertical="center"/>
    </xf>
    <xf numFmtId="49" fontId="32" fillId="0" borderId="19" xfId="0" applyNumberFormat="1" applyFont="1" applyBorder="1" applyAlignment="1">
      <alignment horizontal="center" vertical="center"/>
    </xf>
    <xf numFmtId="0" fontId="29" fillId="49" borderId="19" xfId="0" applyFont="1" applyFill="1" applyBorder="1" applyAlignment="1">
      <alignment vertical="center"/>
    </xf>
    <xf numFmtId="0" fontId="32" fillId="49" borderId="19" xfId="0" applyFont="1" applyFill="1" applyBorder="1" applyAlignment="1">
      <alignment vertical="center"/>
    </xf>
    <xf numFmtId="49" fontId="32" fillId="49" borderId="22" xfId="0" applyNumberFormat="1" applyFont="1" applyFill="1" applyBorder="1" applyAlignment="1">
      <alignment vertical="center"/>
    </xf>
    <xf numFmtId="49" fontId="50" fillId="0" borderId="19" xfId="0" applyNumberFormat="1" applyFont="1" applyBorder="1" applyAlignment="1">
      <alignment horizontal="center" vertical="center"/>
    </xf>
    <xf numFmtId="0" fontId="41" fillId="50" borderId="22" xfId="0" applyFont="1" applyFill="1" applyBorder="1" applyAlignment="1">
      <alignment horizontal="right" vertical="center"/>
    </xf>
    <xf numFmtId="0" fontId="85" fillId="0" borderId="0" xfId="0" applyFont="1" applyAlignment="1">
      <alignment/>
    </xf>
    <xf numFmtId="0" fontId="33" fillId="0" borderId="0" xfId="0" applyFont="1" applyAlignment="1">
      <alignment/>
    </xf>
    <xf numFmtId="0" fontId="24" fillId="0" borderId="0" xfId="0"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color theme="1"/>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Olimp%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6 TERENA (2)"/>
      <sheetName val="RASPORED 2x3 TERENA (2)"/>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O KAZNJAVANJU (2)"/>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A6" t="str">
            <v>OP Beograda do 16 godina</v>
          </cell>
          <cell r="BL6" t="str">
            <v>06m</v>
          </cell>
        </row>
        <row r="7">
          <cell r="BL7" t="str">
            <v>07m</v>
          </cell>
        </row>
        <row r="8">
          <cell r="A8" t="str">
            <v>Teniski savez Srbije</v>
          </cell>
          <cell r="BL8" t="str">
            <v>08m</v>
          </cell>
        </row>
        <row r="9">
          <cell r="BL9" t="str">
            <v>09m</v>
          </cell>
        </row>
        <row r="10">
          <cell r="A10" t="str">
            <v>9.12.2017.</v>
          </cell>
          <cell r="C10" t="str">
            <v>Beograd, TK Olimp</v>
          </cell>
          <cell r="G10" t="str">
            <v>ll</v>
          </cell>
          <cell r="I10" t="str">
            <v>Nikola Janković</v>
          </cell>
          <cell r="BL10" t="str">
            <v>10m</v>
          </cell>
        </row>
        <row r="11">
          <cell r="BL11" t="str">
            <v>11m</v>
          </cell>
        </row>
        <row r="12">
          <cell r="A12">
            <v>16</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sheetData>
      <sheetData sheetId="6">
        <row r="5">
          <cell r="R5">
            <v>16</v>
          </cell>
        </row>
        <row r="7">
          <cell r="A7" t="str">
            <v>B</v>
          </cell>
          <cell r="B7" t="str">
            <v>BYE</v>
          </cell>
          <cell r="H7">
            <v>0</v>
          </cell>
          <cell r="P7">
            <v>0</v>
          </cell>
        </row>
        <row r="8">
          <cell r="A8">
            <v>1</v>
          </cell>
          <cell r="B8" t="str">
            <v>MACURA</v>
          </cell>
          <cell r="C8" t="str">
            <v>MILAN</v>
          </cell>
          <cell r="D8" t="str">
            <v>HAR</v>
          </cell>
          <cell r="E8" t="str">
            <v>10.10.2002</v>
          </cell>
          <cell r="H8">
            <v>27</v>
          </cell>
          <cell r="O8" t="str">
            <v>DA</v>
          </cell>
          <cell r="P8">
            <v>27</v>
          </cell>
        </row>
        <row r="9">
          <cell r="A9">
            <v>2</v>
          </cell>
          <cell r="B9" t="str">
            <v>MARTISHEV</v>
          </cell>
          <cell r="C9" t="str">
            <v>VALERIY</v>
          </cell>
          <cell r="D9" t="str">
            <v>MIL</v>
          </cell>
          <cell r="E9" t="str">
            <v>25.12.2001</v>
          </cell>
          <cell r="H9">
            <v>36</v>
          </cell>
          <cell r="O9" t="str">
            <v>DA</v>
          </cell>
          <cell r="P9">
            <v>36</v>
          </cell>
        </row>
        <row r="10">
          <cell r="A10">
            <v>3</v>
          </cell>
          <cell r="B10" t="str">
            <v>POPOVIĆ</v>
          </cell>
          <cell r="C10" t="str">
            <v>PREDRAG</v>
          </cell>
          <cell r="D10" t="str">
            <v>ENS</v>
          </cell>
          <cell r="E10" t="str">
            <v>26.06.2001</v>
          </cell>
          <cell r="H10">
            <v>41</v>
          </cell>
          <cell r="O10" t="str">
            <v>DA</v>
          </cell>
          <cell r="P10">
            <v>41</v>
          </cell>
        </row>
        <row r="11">
          <cell r="A11">
            <v>4</v>
          </cell>
          <cell r="B11" t="str">
            <v>ČEJOVIĆ</v>
          </cell>
          <cell r="C11" t="str">
            <v>SLOBODAN</v>
          </cell>
          <cell r="D11" t="str">
            <v>VIC</v>
          </cell>
          <cell r="E11" t="str">
            <v>14.05.2002</v>
          </cell>
          <cell r="H11">
            <v>49</v>
          </cell>
          <cell r="O11" t="str">
            <v>DA</v>
          </cell>
          <cell r="P11">
            <v>49</v>
          </cell>
        </row>
        <row r="12">
          <cell r="A12">
            <v>5</v>
          </cell>
          <cell r="B12" t="str">
            <v>STEFANOVIĆ</v>
          </cell>
          <cell r="C12" t="str">
            <v>ALEKSANDAR</v>
          </cell>
          <cell r="D12" t="str">
            <v>DRI</v>
          </cell>
          <cell r="E12" t="str">
            <v>28.07.2001</v>
          </cell>
          <cell r="H12">
            <v>60</v>
          </cell>
          <cell r="O12" t="str">
            <v>DA</v>
          </cell>
          <cell r="P12">
            <v>60</v>
          </cell>
        </row>
        <row r="13">
          <cell r="A13">
            <v>6</v>
          </cell>
          <cell r="B13" t="str">
            <v>TRAVICA</v>
          </cell>
          <cell r="C13" t="str">
            <v>JAKOV</v>
          </cell>
          <cell r="D13" t="str">
            <v>DJU</v>
          </cell>
          <cell r="E13" t="str">
            <v>04.09.2001</v>
          </cell>
          <cell r="H13">
            <v>66</v>
          </cell>
          <cell r="O13" t="str">
            <v>DA</v>
          </cell>
          <cell r="P13">
            <v>66</v>
          </cell>
        </row>
        <row r="14">
          <cell r="A14">
            <v>7</v>
          </cell>
          <cell r="B14" t="str">
            <v>KURTOVIĆ</v>
          </cell>
          <cell r="C14" t="str">
            <v>LUKA</v>
          </cell>
          <cell r="D14" t="str">
            <v>TIP</v>
          </cell>
          <cell r="E14" t="str">
            <v>31.10.2003</v>
          </cell>
          <cell r="H14">
            <v>79</v>
          </cell>
          <cell r="O14" t="str">
            <v>DA</v>
          </cell>
          <cell r="P14">
            <v>79</v>
          </cell>
        </row>
        <row r="15">
          <cell r="A15">
            <v>8</v>
          </cell>
          <cell r="B15" t="str">
            <v>ILIĆ</v>
          </cell>
          <cell r="C15" t="str">
            <v>DANILO</v>
          </cell>
          <cell r="D15" t="str">
            <v>ABO</v>
          </cell>
          <cell r="E15" t="str">
            <v>15.03.2002</v>
          </cell>
          <cell r="H15">
            <v>95</v>
          </cell>
          <cell r="O15" t="str">
            <v>DA</v>
          </cell>
          <cell r="P15">
            <v>95</v>
          </cell>
        </row>
        <row r="16">
          <cell r="A16">
            <v>9</v>
          </cell>
          <cell r="B16" t="str">
            <v>NIKOLIĆ</v>
          </cell>
          <cell r="C16" t="str">
            <v>LEON</v>
          </cell>
          <cell r="D16" t="str">
            <v>REK</v>
          </cell>
          <cell r="E16" t="str">
            <v>26.07.2003</v>
          </cell>
          <cell r="H16">
            <v>99</v>
          </cell>
          <cell r="O16" t="str">
            <v>DA</v>
          </cell>
          <cell r="P16">
            <v>99</v>
          </cell>
        </row>
        <row r="17">
          <cell r="A17">
            <v>10</v>
          </cell>
          <cell r="B17" t="str">
            <v>BUKARICA</v>
          </cell>
          <cell r="C17" t="str">
            <v>BOGDAN</v>
          </cell>
          <cell r="D17" t="str">
            <v>CZ</v>
          </cell>
          <cell r="E17" t="str">
            <v>19.03.2003</v>
          </cell>
          <cell r="H17">
            <v>105</v>
          </cell>
          <cell r="O17" t="str">
            <v>DA</v>
          </cell>
          <cell r="P17">
            <v>105</v>
          </cell>
          <cell r="V17" t="str">
            <v>BUKARICA BOGDAN</v>
          </cell>
        </row>
        <row r="18">
          <cell r="A18">
            <v>11</v>
          </cell>
          <cell r="B18" t="str">
            <v>MLADENOVIĆ</v>
          </cell>
          <cell r="C18" t="str">
            <v>VELIBOR</v>
          </cell>
          <cell r="D18" t="str">
            <v>DRI</v>
          </cell>
          <cell r="E18" t="str">
            <v>24.11.2002</v>
          </cell>
          <cell r="H18">
            <v>111</v>
          </cell>
          <cell r="O18" t="str">
            <v>DA</v>
          </cell>
          <cell r="P18">
            <v>111</v>
          </cell>
          <cell r="V18" t="str">
            <v>MLADENOVIĆ VELIBOR</v>
          </cell>
        </row>
        <row r="19">
          <cell r="A19">
            <v>12</v>
          </cell>
          <cell r="B19" t="str">
            <v>SAVIĆ</v>
          </cell>
          <cell r="C19" t="str">
            <v>MIHAILO</v>
          </cell>
          <cell r="D19" t="str">
            <v>DJU</v>
          </cell>
          <cell r="E19" t="str">
            <v>07.10.2003</v>
          </cell>
          <cell r="H19">
            <v>114</v>
          </cell>
          <cell r="O19" t="str">
            <v>DA</v>
          </cell>
          <cell r="P19">
            <v>114</v>
          </cell>
          <cell r="V19" t="str">
            <v>SAVIĆ MIHAILO</v>
          </cell>
        </row>
        <row r="20">
          <cell r="A20">
            <v>13</v>
          </cell>
          <cell r="B20" t="str">
            <v>RADOMAN</v>
          </cell>
          <cell r="C20" t="str">
            <v>BOJAN</v>
          </cell>
          <cell r="D20" t="str">
            <v>DRI</v>
          </cell>
          <cell r="E20" t="str">
            <v>28.07.2003</v>
          </cell>
          <cell r="H20">
            <v>121</v>
          </cell>
          <cell r="O20" t="str">
            <v>DA</v>
          </cell>
          <cell r="P20">
            <v>121</v>
          </cell>
          <cell r="V20" t="str">
            <v>RADOMAN BOJAN</v>
          </cell>
        </row>
        <row r="21">
          <cell r="A21">
            <v>14</v>
          </cell>
          <cell r="B21" t="str">
            <v>RADOJIČIĆ</v>
          </cell>
          <cell r="C21" t="str">
            <v>MILIVOJE</v>
          </cell>
          <cell r="D21" t="str">
            <v>DRI</v>
          </cell>
          <cell r="E21" t="str">
            <v>31.03.2003</v>
          </cell>
          <cell r="H21">
            <v>134</v>
          </cell>
          <cell r="O21" t="str">
            <v>DA</v>
          </cell>
          <cell r="P21">
            <v>134</v>
          </cell>
          <cell r="V21" t="str">
            <v>RADOJIČIĆ MILIVOJE</v>
          </cell>
        </row>
        <row r="22">
          <cell r="A22">
            <v>15</v>
          </cell>
          <cell r="B22" t="str">
            <v>ĐOKIĆ</v>
          </cell>
          <cell r="C22" t="str">
            <v>OGNJEN</v>
          </cell>
          <cell r="D22" t="str">
            <v>DJU</v>
          </cell>
          <cell r="E22" t="str">
            <v>30.12.2001</v>
          </cell>
          <cell r="H22">
            <v>151</v>
          </cell>
          <cell r="O22" t="str">
            <v>DA</v>
          </cell>
          <cell r="P22">
            <v>151</v>
          </cell>
          <cell r="V22" t="str">
            <v>ĐOKIĆ OGNJEN</v>
          </cell>
        </row>
        <row r="23">
          <cell r="A23">
            <v>16</v>
          </cell>
          <cell r="B23" t="str">
            <v>STRAMPUT</v>
          </cell>
          <cell r="C23" t="str">
            <v>VUK DAVID</v>
          </cell>
          <cell r="D23" t="str">
            <v>DRI</v>
          </cell>
          <cell r="E23" t="str">
            <v>22.08.2003</v>
          </cell>
          <cell r="H23">
            <v>154</v>
          </cell>
          <cell r="O23" t="str">
            <v>DA</v>
          </cell>
          <cell r="P23">
            <v>154</v>
          </cell>
          <cell r="V23" t="str">
            <v>STRAMPUT VUK DAVID</v>
          </cell>
        </row>
        <row r="24">
          <cell r="A24">
            <v>17</v>
          </cell>
          <cell r="B24" t="str">
            <v>JOVANOVIĆ</v>
          </cell>
          <cell r="C24" t="str">
            <v>MIHAILO</v>
          </cell>
          <cell r="D24" t="str">
            <v>SVS</v>
          </cell>
          <cell r="E24" t="str">
            <v>20.06.2002</v>
          </cell>
          <cell r="H24">
            <v>165</v>
          </cell>
          <cell r="O24" t="str">
            <v>DA</v>
          </cell>
          <cell r="P24">
            <v>165</v>
          </cell>
          <cell r="V24" t="str">
            <v>JOVANOVIĆ MIHAILO</v>
          </cell>
        </row>
        <row r="25">
          <cell r="A25">
            <v>18</v>
          </cell>
          <cell r="B25" t="str">
            <v>MARKOVIĆ</v>
          </cell>
          <cell r="C25" t="str">
            <v>KRISTIJAN</v>
          </cell>
          <cell r="D25" t="str">
            <v>DJU</v>
          </cell>
          <cell r="E25" t="str">
            <v>06.07.2001</v>
          </cell>
          <cell r="H25">
            <v>205</v>
          </cell>
          <cell r="O25" t="str">
            <v>DA</v>
          </cell>
          <cell r="P25">
            <v>205</v>
          </cell>
          <cell r="V25" t="str">
            <v>MARKOVIĆ KRISTIJAN</v>
          </cell>
        </row>
        <row r="26">
          <cell r="A26">
            <v>19</v>
          </cell>
          <cell r="B26" t="str">
            <v>TADIĆ</v>
          </cell>
          <cell r="C26" t="str">
            <v>MIRKO</v>
          </cell>
          <cell r="D26" t="str">
            <v>BAN</v>
          </cell>
          <cell r="E26" t="str">
            <v>04.01.2002</v>
          </cell>
          <cell r="H26">
            <v>229</v>
          </cell>
          <cell r="O26" t="str">
            <v>DA</v>
          </cell>
          <cell r="P26">
            <v>229</v>
          </cell>
          <cell r="V26" t="str">
            <v>TADIĆ MIRKO</v>
          </cell>
        </row>
        <row r="27">
          <cell r="A27">
            <v>20</v>
          </cell>
          <cell r="B27" t="str">
            <v>LAĆIMIĆ</v>
          </cell>
          <cell r="C27" t="str">
            <v>IGOR</v>
          </cell>
          <cell r="D27" t="str">
            <v>OLI</v>
          </cell>
          <cell r="E27" t="str">
            <v>02.12.2003</v>
          </cell>
          <cell r="H27">
            <v>238</v>
          </cell>
          <cell r="O27" t="str">
            <v>DA</v>
          </cell>
          <cell r="P27">
            <v>238</v>
          </cell>
          <cell r="V27" t="str">
            <v>LAĆIMIĆ IGOR</v>
          </cell>
        </row>
        <row r="28">
          <cell r="A28">
            <v>21</v>
          </cell>
          <cell r="B28" t="str">
            <v>PADERIN</v>
          </cell>
          <cell r="C28" t="str">
            <v>NIKITA</v>
          </cell>
          <cell r="D28" t="str">
            <v>CLA</v>
          </cell>
          <cell r="E28" t="str">
            <v>23.03.2003</v>
          </cell>
          <cell r="O28" t="str">
            <v>DA</v>
          </cell>
          <cell r="P28">
            <v>0</v>
          </cell>
          <cell r="V28" t="str">
            <v>PADERIN NIKITA</v>
          </cell>
        </row>
        <row r="29">
          <cell r="A29">
            <v>22</v>
          </cell>
          <cell r="B29" t="str">
            <v>MARINKOVIĆ</v>
          </cell>
          <cell r="C29" t="str">
            <v>SVETOZAR</v>
          </cell>
          <cell r="D29" t="str">
            <v>KLB</v>
          </cell>
          <cell r="E29" t="str">
            <v>25.04.2003</v>
          </cell>
          <cell r="O29" t="str">
            <v>DA</v>
          </cell>
          <cell r="P29">
            <v>0</v>
          </cell>
          <cell r="V29" t="str">
            <v>MARINKOVIĆ SVETOZAR</v>
          </cell>
        </row>
        <row r="30">
          <cell r="A30">
            <v>23</v>
          </cell>
          <cell r="P30">
            <v>0</v>
          </cell>
          <cell r="V30" t="str">
            <v> </v>
          </cell>
        </row>
        <row r="31">
          <cell r="A31">
            <v>24</v>
          </cell>
          <cell r="P31">
            <v>0</v>
          </cell>
          <cell r="V31" t="str">
            <v> </v>
          </cell>
        </row>
        <row r="32">
          <cell r="A32">
            <v>25</v>
          </cell>
          <cell r="P32">
            <v>0</v>
          </cell>
          <cell r="V32" t="str">
            <v> </v>
          </cell>
        </row>
        <row r="33">
          <cell r="A33">
            <v>26</v>
          </cell>
          <cell r="P33">
            <v>0</v>
          </cell>
          <cell r="V33" t="str">
            <v> </v>
          </cell>
        </row>
        <row r="34">
          <cell r="A34">
            <v>27</v>
          </cell>
          <cell r="P34">
            <v>0</v>
          </cell>
          <cell r="V34" t="str">
            <v> </v>
          </cell>
        </row>
        <row r="35">
          <cell r="A35">
            <v>28</v>
          </cell>
          <cell r="P35">
            <v>0</v>
          </cell>
          <cell r="V35" t="str">
            <v> </v>
          </cell>
        </row>
        <row r="36">
          <cell r="A36">
            <v>29</v>
          </cell>
          <cell r="P36">
            <v>0</v>
          </cell>
          <cell r="V36" t="str">
            <v> </v>
          </cell>
        </row>
        <row r="37">
          <cell r="A37">
            <v>30</v>
          </cell>
          <cell r="P37">
            <v>0</v>
          </cell>
          <cell r="V37" t="str">
            <v> </v>
          </cell>
        </row>
        <row r="38">
          <cell r="A38">
            <v>31</v>
          </cell>
          <cell r="P38">
            <v>0</v>
          </cell>
          <cell r="V38" t="str">
            <v> </v>
          </cell>
        </row>
        <row r="39">
          <cell r="A39">
            <v>32</v>
          </cell>
          <cell r="P39">
            <v>0</v>
          </cell>
          <cell r="V39"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X118"/>
  <sheetViews>
    <sheetView showGridLines="0" showZeros="0" tabSelected="1" zoomScalePageLayoutView="0" workbookViewId="0" topLeftCell="A1">
      <selection activeCell="Q17" sqref="Q17"/>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8" max="18" width="8.8515625" style="0" customWidth="1"/>
    <col min="19" max="19" width="8.7109375" style="0" customWidth="1"/>
    <col min="20" max="20" width="9.140625" style="0" customWidth="1"/>
    <col min="21" max="22" width="8.8515625" style="0" customWidth="1"/>
    <col min="23" max="24" width="8.8515625" style="0" hidden="1" customWidth="1"/>
  </cols>
  <sheetData>
    <row r="1" spans="1:17" s="4" customFormat="1" ht="21.75" customHeight="1">
      <c r="A1" s="1" t="str">
        <f>'[1]PODEŠAVANJA-NE BRISATI'!$A$6</f>
        <v>OP Beograda do 16 godina</v>
      </c>
      <c r="B1" s="1"/>
      <c r="C1" s="2"/>
      <c r="D1" s="2"/>
      <c r="E1" s="2"/>
      <c r="F1" s="2"/>
      <c r="G1" s="2"/>
      <c r="H1" s="2"/>
      <c r="I1" s="3" t="s">
        <v>0</v>
      </c>
      <c r="K1" s="3"/>
      <c r="L1" s="5"/>
      <c r="M1" s="6"/>
      <c r="N1" s="6" t="s">
        <v>1</v>
      </c>
      <c r="O1" s="6"/>
      <c r="P1" s="2"/>
      <c r="Q1" s="6"/>
    </row>
    <row r="2" spans="1:17" s="10" customFormat="1" ht="12.75">
      <c r="A2" s="7" t="str">
        <f>'[1]PODEŠAVANJA-NE BRISATI'!$A$8</f>
        <v>Teniski savez Srbije</v>
      </c>
      <c r="B2" s="7"/>
      <c r="C2" s="7"/>
      <c r="D2" s="7"/>
      <c r="E2" s="7"/>
      <c r="F2" s="8"/>
      <c r="G2" s="9"/>
      <c r="H2" s="9"/>
      <c r="I2" s="3" t="s">
        <v>2</v>
      </c>
      <c r="K2" s="3"/>
      <c r="L2" s="3"/>
      <c r="M2" s="11"/>
      <c r="N2" s="9"/>
      <c r="O2" s="11"/>
      <c r="P2" s="9"/>
      <c r="Q2" s="11"/>
    </row>
    <row r="3" spans="1:17" s="17" customFormat="1" ht="11.25" customHeight="1">
      <c r="A3" s="12" t="s">
        <v>3</v>
      </c>
      <c r="B3" s="12"/>
      <c r="C3" s="12"/>
      <c r="D3" s="12"/>
      <c r="E3" s="13" t="s">
        <v>4</v>
      </c>
      <c r="F3" s="13"/>
      <c r="G3" s="13"/>
      <c r="H3" s="13"/>
      <c r="I3" s="12"/>
      <c r="J3" s="14" t="s">
        <v>5</v>
      </c>
      <c r="K3" s="15"/>
      <c r="L3" s="14" t="s">
        <v>6</v>
      </c>
      <c r="M3" s="15"/>
      <c r="N3" s="12"/>
      <c r="O3" s="15"/>
      <c r="P3" s="12"/>
      <c r="Q3" s="16" t="s">
        <v>7</v>
      </c>
    </row>
    <row r="4" spans="1:17" s="26" customFormat="1" ht="11.25" customHeight="1" thickBot="1">
      <c r="A4" s="18" t="str">
        <f>'[1]PODEŠAVANJA-NE BRISATI'!$A$10</f>
        <v>9.12.2017.</v>
      </c>
      <c r="B4" s="18"/>
      <c r="C4" s="18"/>
      <c r="D4" s="19"/>
      <c r="E4" s="20" t="str">
        <f>'[1]PODEŠAVANJA-NE BRISATI'!$C$10</f>
        <v>Beograd, TK Olimp</v>
      </c>
      <c r="F4" s="20"/>
      <c r="G4" s="20"/>
      <c r="H4" s="20"/>
      <c r="I4" s="19"/>
      <c r="J4" s="21" t="str">
        <f>'[1]PODEŠAVANJA-NE BRISATI'!$G$10</f>
        <v>ll</v>
      </c>
      <c r="K4" s="22"/>
      <c r="L4" s="23">
        <f>'[1]PODEŠAVANJA-NE BRISATI'!$A$12</f>
        <v>16</v>
      </c>
      <c r="M4" s="24"/>
      <c r="N4" s="19"/>
      <c r="O4" s="24"/>
      <c r="P4" s="19"/>
      <c r="Q4" s="25" t="str">
        <f>'[1]PODEŠAVANJA-NE BRISATI'!$I$10</f>
        <v>Nikola Janković</v>
      </c>
    </row>
    <row r="5" spans="1:17" s="17" customFormat="1" ht="9.75">
      <c r="A5" s="27"/>
      <c r="B5" s="28" t="s">
        <v>8</v>
      </c>
      <c r="C5" s="28" t="s">
        <v>9</v>
      </c>
      <c r="D5" s="28" t="s">
        <v>10</v>
      </c>
      <c r="E5" s="29" t="s">
        <v>11</v>
      </c>
      <c r="F5" s="29" t="s">
        <v>12</v>
      </c>
      <c r="G5" s="29"/>
      <c r="H5" s="29" t="s">
        <v>13</v>
      </c>
      <c r="I5" s="29"/>
      <c r="J5" s="28" t="s">
        <v>14</v>
      </c>
      <c r="K5" s="30"/>
      <c r="L5" s="28" t="s">
        <v>15</v>
      </c>
      <c r="M5" s="30"/>
      <c r="N5" s="28" t="s">
        <v>16</v>
      </c>
      <c r="O5" s="30"/>
      <c r="P5" s="28" t="s">
        <v>17</v>
      </c>
      <c r="Q5" s="31"/>
    </row>
    <row r="6" spans="1:17" s="17" customFormat="1" ht="3.75" customHeight="1">
      <c r="A6" s="32"/>
      <c r="B6" s="33"/>
      <c r="C6" s="34"/>
      <c r="D6" s="33"/>
      <c r="E6" s="35"/>
      <c r="F6" s="35"/>
      <c r="G6" s="36"/>
      <c r="H6" s="35"/>
      <c r="I6" s="37"/>
      <c r="J6" s="33"/>
      <c r="K6" s="37"/>
      <c r="L6" s="33"/>
      <c r="M6" s="37"/>
      <c r="N6" s="33"/>
      <c r="O6" s="37"/>
      <c r="P6" s="33"/>
      <c r="Q6" s="38"/>
    </row>
    <row r="7" spans="1:24" s="52" customFormat="1" ht="10.5" customHeight="1">
      <c r="A7" s="39">
        <v>1</v>
      </c>
      <c r="B7" s="40" t="str">
        <f>IF($D7="","",VLOOKUP($D7,'[1]PRIPREMA DECACI GT'!$A$7:$P$39,15))</f>
        <v>DA</v>
      </c>
      <c r="C7" s="41">
        <f>IF($D7="","",VLOOKUP($D7,'[1]PRIPREMA DECACI GT'!$A$7:$P$39,16))</f>
        <v>27</v>
      </c>
      <c r="D7" s="42">
        <v>1</v>
      </c>
      <c r="E7" s="43" t="str">
        <f>UPPER(IF($D7="","",VLOOKUP($D7,'[1]PRIPREMA DECACI GT'!$A$7:$P$39,2)))</f>
        <v>MACURA</v>
      </c>
      <c r="F7" s="43" t="str">
        <f>IF($D7="","",VLOOKUP($D7,'[1]PRIPREMA DECACI GT'!$A$7:$P$39,3))</f>
        <v>MILAN</v>
      </c>
      <c r="G7" s="43"/>
      <c r="H7" s="44" t="str">
        <f>IF($D7="","",VLOOKUP($D7,'[1]PRIPREMA DECACI GT'!$A$7:$P$39,4))</f>
        <v>HAR</v>
      </c>
      <c r="I7" s="45"/>
      <c r="J7" s="46"/>
      <c r="K7" s="46"/>
      <c r="L7" s="46"/>
      <c r="M7" s="46"/>
      <c r="N7" s="47"/>
      <c r="O7" s="48"/>
      <c r="P7" s="49"/>
      <c r="Q7" s="50"/>
      <c r="R7" s="51"/>
      <c r="T7" s="53"/>
      <c r="V7" s="53"/>
      <c r="W7" s="52" t="str">
        <f>CONCATENATE(E7," ",MID(F7,1,1),".")</f>
        <v>MACURA M.</v>
      </c>
      <c r="X7" s="54">
        <v>1</v>
      </c>
    </row>
    <row r="8" spans="1:24" s="52" customFormat="1" ht="9" customHeight="1">
      <c r="A8" s="55"/>
      <c r="B8" s="56"/>
      <c r="C8" s="57"/>
      <c r="D8" s="58"/>
      <c r="E8" s="46"/>
      <c r="F8" s="46"/>
      <c r="G8" s="59">
        <f>IF(OR(ISTEXT(I8),D9="b"),"",'[1]PODEŠAVANJA-NE BRISATI'!BL1)</f>
      </c>
      <c r="H8" s="60"/>
      <c r="I8" s="61"/>
      <c r="J8" s="62" t="str">
        <f>IF(D9="B",W7,UPPER(IF(OR(I8="a",I8="as"),W7,IF(OR(I8="b",I8="bs"),W9,))))</f>
        <v>MACURA M.</v>
      </c>
      <c r="K8" s="62"/>
      <c r="L8" s="46"/>
      <c r="M8" s="46"/>
      <c r="N8" s="47"/>
      <c r="O8" s="48"/>
      <c r="P8" s="49"/>
      <c r="Q8" s="50"/>
      <c r="R8" s="51"/>
      <c r="T8" s="53"/>
      <c r="V8" s="53"/>
      <c r="W8" s="52" t="str">
        <f aca="true" t="shared" si="0" ref="W8:W69">CONCATENATE(E8," ",MID(F8,1,1),".")</f>
        <v> .</v>
      </c>
      <c r="X8" s="54"/>
    </row>
    <row r="9" spans="1:24" s="52" customFormat="1" ht="9" customHeight="1">
      <c r="A9" s="55">
        <v>2</v>
      </c>
      <c r="B9" s="40">
        <f>IF($D9="","",VLOOKUP($D9,'[1]PRIPREMA DECACI GT'!$A$7:$P$39,15))</f>
        <v>0</v>
      </c>
      <c r="C9" s="41">
        <f>IF($D9="","",VLOOKUP($D9,'[1]PRIPREMA DECACI GT'!$A$7:$P$39,16))</f>
        <v>0</v>
      </c>
      <c r="D9" s="63" t="s">
        <v>18</v>
      </c>
      <c r="E9" s="64" t="str">
        <f>UPPER(IF($D9="","",VLOOKUP($D9,'[1]PRIPREMA DECACI GT'!$A$7:$P$39,2)))</f>
        <v>BYE</v>
      </c>
      <c r="F9" s="64">
        <f>IF($D9="","",VLOOKUP($D9,'[1]PRIPREMA DECACI GT'!$A$7:$P$39,3))</f>
        <v>0</v>
      </c>
      <c r="G9" s="65"/>
      <c r="H9" s="66">
        <f>IF($D9="","",VLOOKUP($D9,'[1]PRIPREMA DECACI GT'!$A$7:$P$39,4))</f>
        <v>0</v>
      </c>
      <c r="I9" s="67"/>
      <c r="J9" s="46"/>
      <c r="K9" s="68"/>
      <c r="L9" s="46"/>
      <c r="M9" s="46"/>
      <c r="N9" s="47"/>
      <c r="O9" s="48"/>
      <c r="P9" s="49"/>
      <c r="Q9" s="50"/>
      <c r="R9" s="51"/>
      <c r="T9" s="53"/>
      <c r="V9" s="53"/>
      <c r="W9" s="52" t="str">
        <f t="shared" si="0"/>
        <v>BYE 0.</v>
      </c>
      <c r="X9" s="54" t="s">
        <v>18</v>
      </c>
    </row>
    <row r="10" spans="1:24" s="52" customFormat="1" ht="9" customHeight="1">
      <c r="A10" s="55"/>
      <c r="B10" s="56"/>
      <c r="C10" s="57"/>
      <c r="D10" s="69"/>
      <c r="E10" s="70"/>
      <c r="F10" s="70"/>
      <c r="G10" s="71"/>
      <c r="H10" s="60"/>
      <c r="I10" s="72"/>
      <c r="J10" s="73">
        <f>IF(ISTEXT(K10),"",'[1]PODEŠAVANJA-NE BRISATI'!BL17)</f>
      </c>
      <c r="K10" s="74" t="s">
        <v>18</v>
      </c>
      <c r="L10" s="62" t="str">
        <f>UPPER(IF(OR(K10="a",K10="as"),J8,IF(OR(K10="b",K10="bs"),J12,)))</f>
        <v>BUKARICA B.</v>
      </c>
      <c r="M10" s="75"/>
      <c r="N10" s="76"/>
      <c r="O10" s="76"/>
      <c r="P10" s="49"/>
      <c r="Q10" s="50"/>
      <c r="R10" s="51"/>
      <c r="T10" s="53"/>
      <c r="V10" s="53"/>
      <c r="W10" s="52" t="str">
        <f t="shared" si="0"/>
        <v> .</v>
      </c>
      <c r="X10" s="54"/>
    </row>
    <row r="11" spans="1:24" s="52" customFormat="1" ht="9" customHeight="1">
      <c r="A11" s="55">
        <v>3</v>
      </c>
      <c r="B11" s="40">
        <f>IF($D11="","",VLOOKUP($D11,'[1]PRIPREMA DECACI GT'!$A$7:$P$39,15))</f>
        <v>0</v>
      </c>
      <c r="C11" s="41">
        <f>IF($D11="","",VLOOKUP($D11,'[1]PRIPREMA DECACI GT'!$A$7:$P$39,16))</f>
        <v>0</v>
      </c>
      <c r="D11" s="63" t="s">
        <v>18</v>
      </c>
      <c r="E11" s="64" t="str">
        <f>UPPER(IF($D11="","",VLOOKUP($D11,'[1]PRIPREMA DECACI GT'!$A$7:$P$39,2)))</f>
        <v>BYE</v>
      </c>
      <c r="F11" s="64">
        <f>IF($D11="","",VLOOKUP($D11,'[1]PRIPREMA DECACI GT'!$A$7:$P$39,3))</f>
        <v>0</v>
      </c>
      <c r="G11" s="64"/>
      <c r="H11" s="66">
        <f>IF($D11="","",VLOOKUP($D11,'[1]PRIPREMA DECACI GT'!$A$7:$P$39,4))</f>
        <v>0</v>
      </c>
      <c r="I11" s="45"/>
      <c r="J11" s="73"/>
      <c r="K11" s="77"/>
      <c r="L11" s="46" t="s">
        <v>19</v>
      </c>
      <c r="M11" s="78"/>
      <c r="N11" s="76"/>
      <c r="O11" s="76"/>
      <c r="P11" s="49"/>
      <c r="Q11" s="50"/>
      <c r="R11" s="51"/>
      <c r="T11" s="53"/>
      <c r="V11" s="53"/>
      <c r="W11" s="52" t="str">
        <f t="shared" si="0"/>
        <v>BYE 0.</v>
      </c>
      <c r="X11" s="54">
        <v>9</v>
      </c>
    </row>
    <row r="12" spans="1:24" s="52" customFormat="1" ht="9" customHeight="1">
      <c r="A12" s="55"/>
      <c r="B12" s="56"/>
      <c r="C12" s="57"/>
      <c r="D12" s="69"/>
      <c r="E12" s="70"/>
      <c r="F12" s="70"/>
      <c r="G12" s="59">
        <f>IF(OR(ISTEXT(I12),D13="b",D11="B"),"",'[1]PODEŠAVANJA-NE BRISATI'!BL2)</f>
      </c>
      <c r="H12" s="60"/>
      <c r="I12" s="61"/>
      <c r="J12" s="62" t="str">
        <f>IF(D13="b",W11,IF(D11="b",W13,UPPER(IF(OR(I12="a",I12="as"),W11,IF(OR(I12="b",I12="bs"),W13,)))))</f>
        <v>BUKARICA B.</v>
      </c>
      <c r="K12" s="79"/>
      <c r="L12" s="46"/>
      <c r="M12" s="78"/>
      <c r="N12" s="76"/>
      <c r="O12" s="76"/>
      <c r="P12" s="49"/>
      <c r="Q12" s="50"/>
      <c r="R12" s="51"/>
      <c r="T12" s="53"/>
      <c r="V12" s="53"/>
      <c r="W12" s="52" t="str">
        <f t="shared" si="0"/>
        <v> .</v>
      </c>
      <c r="X12" s="54"/>
    </row>
    <row r="13" spans="1:24" s="52" customFormat="1" ht="9" customHeight="1">
      <c r="A13" s="55">
        <v>4</v>
      </c>
      <c r="B13" s="40" t="str">
        <f>IF($D13="","",VLOOKUP($D13,'[1]PRIPREMA DECACI GT'!$A$7:$P$39,15))</f>
        <v>DA</v>
      </c>
      <c r="C13" s="41">
        <f>IF($D13="","",VLOOKUP($D13,'[1]PRIPREMA DECACI GT'!$A$7:$P$39,16))</f>
        <v>105</v>
      </c>
      <c r="D13" s="63">
        <v>10</v>
      </c>
      <c r="E13" s="64" t="str">
        <f>UPPER(IF($D13="","",VLOOKUP($D13,'[1]PRIPREMA DECACI GT'!$A$7:$P$39,2)))</f>
        <v>BUKARICA</v>
      </c>
      <c r="F13" s="64" t="str">
        <f>IF($D13="","",VLOOKUP($D13,'[1]PRIPREMA DECACI GT'!$A$7:$P$39,3))</f>
        <v>BOGDAN</v>
      </c>
      <c r="G13" s="65"/>
      <c r="H13" s="66" t="str">
        <f>IF($D13="","",VLOOKUP($D13,'[1]PRIPREMA DECACI GT'!$A$7:$P$39,4))</f>
        <v>CZ</v>
      </c>
      <c r="I13" s="80"/>
      <c r="J13" s="46"/>
      <c r="K13" s="46"/>
      <c r="L13" s="46"/>
      <c r="M13" s="78"/>
      <c r="N13" s="76"/>
      <c r="O13" s="76"/>
      <c r="P13" s="49"/>
      <c r="Q13" s="50"/>
      <c r="R13" s="51"/>
      <c r="T13" s="53"/>
      <c r="V13" s="53"/>
      <c r="W13" s="52" t="str">
        <f t="shared" si="0"/>
        <v>BUKARICA B.</v>
      </c>
      <c r="X13" s="54" t="s">
        <v>18</v>
      </c>
    </row>
    <row r="14" spans="1:24" s="52" customFormat="1" ht="9" customHeight="1">
      <c r="A14" s="55"/>
      <c r="B14" s="56"/>
      <c r="C14" s="57"/>
      <c r="D14" s="69"/>
      <c r="E14" s="70"/>
      <c r="F14" s="70"/>
      <c r="G14" s="71"/>
      <c r="H14" s="60"/>
      <c r="I14" s="72"/>
      <c r="J14" s="46"/>
      <c r="K14" s="46"/>
      <c r="L14" s="73">
        <f>IF(ISTEXT(M14),"",'[1]PODEŠAVANJA-NE BRISATI'!BL25)</f>
      </c>
      <c r="M14" s="74" t="s">
        <v>18</v>
      </c>
      <c r="N14" s="62" t="str">
        <f>UPPER(IF(OR(M14="a",M14="as"),L10,IF(OR(M14="b",M14="bs"),L18,)))</f>
        <v>NIKOLIĆ L.</v>
      </c>
      <c r="O14" s="75"/>
      <c r="P14" s="49"/>
      <c r="Q14" s="50"/>
      <c r="R14" s="51"/>
      <c r="T14" s="53"/>
      <c r="V14" s="53"/>
      <c r="W14" s="52" t="str">
        <f t="shared" si="0"/>
        <v> .</v>
      </c>
      <c r="X14" s="54"/>
    </row>
    <row r="15" spans="1:24" s="52" customFormat="1" ht="9" customHeight="1">
      <c r="A15" s="55">
        <v>5</v>
      </c>
      <c r="B15" s="40" t="str">
        <f>IF($D15="","",VLOOKUP($D15,'[1]PRIPREMA DECACI GT'!$A$7:$P$39,15))</f>
        <v>DA</v>
      </c>
      <c r="C15" s="41">
        <f>IF($D15="","",VLOOKUP($D15,'[1]PRIPREMA DECACI GT'!$A$7:$P$39,16))</f>
        <v>134</v>
      </c>
      <c r="D15" s="63">
        <v>14</v>
      </c>
      <c r="E15" s="64" t="str">
        <f>UPPER(IF($D15="","",VLOOKUP($D15,'[1]PRIPREMA DECACI GT'!$A$7:$P$39,2)))</f>
        <v>RADOJIČIĆ</v>
      </c>
      <c r="F15" s="64" t="str">
        <f>IF($D15="","",VLOOKUP($D15,'[1]PRIPREMA DECACI GT'!$A$7:$P$39,3))</f>
        <v>MILIVOJE</v>
      </c>
      <c r="G15" s="64"/>
      <c r="H15" s="66" t="str">
        <f>IF($D15="","",VLOOKUP($D15,'[1]PRIPREMA DECACI GT'!$A$7:$P$39,4))</f>
        <v>DRI</v>
      </c>
      <c r="I15" s="81"/>
      <c r="J15" s="46"/>
      <c r="K15" s="46"/>
      <c r="L15" s="73"/>
      <c r="M15" s="78"/>
      <c r="N15" s="46" t="s">
        <v>20</v>
      </c>
      <c r="O15" s="82"/>
      <c r="P15" s="47"/>
      <c r="Q15" s="48"/>
      <c r="R15" s="51"/>
      <c r="T15" s="53"/>
      <c r="V15" s="53"/>
      <c r="W15" s="52" t="str">
        <f t="shared" si="0"/>
        <v>RADOJIČIĆ M.</v>
      </c>
      <c r="X15" s="54">
        <v>10</v>
      </c>
    </row>
    <row r="16" spans="1:24" s="52" customFormat="1" ht="9" customHeight="1">
      <c r="A16" s="55"/>
      <c r="B16" s="56"/>
      <c r="C16" s="57"/>
      <c r="D16" s="69"/>
      <c r="E16" s="70"/>
      <c r="F16" s="70"/>
      <c r="G16" s="59">
        <f>IF(OR(ISTEXT(I16),D17="b",D15="B"),"",'[1]PODEŠAVANJA-NE BRISATI'!BL3)</f>
      </c>
      <c r="H16" s="60"/>
      <c r="I16" s="61" t="s">
        <v>18</v>
      </c>
      <c r="J16" s="62" t="str">
        <f>IF(D17="b",W15,IF(D15="b",W17,UPPER(IF(OR(I16="a",I16="as"),W15,IF(OR(I16="b",I16="bs"),W17,)))))</f>
        <v>NIKOLIĆ L.</v>
      </c>
      <c r="K16" s="62"/>
      <c r="L16" s="46"/>
      <c r="M16" s="78"/>
      <c r="N16" s="47"/>
      <c r="O16" s="82"/>
      <c r="P16" s="47"/>
      <c r="Q16" s="48"/>
      <c r="R16" s="51"/>
      <c r="T16" s="53"/>
      <c r="V16" s="53"/>
      <c r="W16" s="52" t="str">
        <f t="shared" si="0"/>
        <v> .</v>
      </c>
      <c r="X16" s="54"/>
    </row>
    <row r="17" spans="1:24" s="52" customFormat="1" ht="9" customHeight="1">
      <c r="A17" s="55">
        <v>6</v>
      </c>
      <c r="B17" s="40" t="str">
        <f>IF($D17="","",VLOOKUP($D17,'[1]PRIPREMA DECACI GT'!$A$7:$P$39,15))</f>
        <v>DA</v>
      </c>
      <c r="C17" s="41">
        <f>IF($D17="","",VLOOKUP($D17,'[1]PRIPREMA DECACI GT'!$A$7:$P$39,16))</f>
        <v>99</v>
      </c>
      <c r="D17" s="63">
        <v>9</v>
      </c>
      <c r="E17" s="64" t="str">
        <f>UPPER(IF($D17="","",VLOOKUP($D17,'[1]PRIPREMA DECACI GT'!$A$7:$P$39,2)))</f>
        <v>NIKOLIĆ</v>
      </c>
      <c r="F17" s="64" t="str">
        <f>IF($D17="","",VLOOKUP($D17,'[1]PRIPREMA DECACI GT'!$A$7:$P$39,3))</f>
        <v>LEON</v>
      </c>
      <c r="G17" s="65"/>
      <c r="H17" s="66" t="str">
        <f>IF($D17="","",VLOOKUP($D17,'[1]PRIPREMA DECACI GT'!$A$7:$P$39,4))</f>
        <v>REK</v>
      </c>
      <c r="I17" s="67"/>
      <c r="J17" s="46" t="s">
        <v>21</v>
      </c>
      <c r="K17" s="68"/>
      <c r="L17" s="46"/>
      <c r="M17" s="78"/>
      <c r="N17" s="47"/>
      <c r="O17" s="82"/>
      <c r="P17" s="47"/>
      <c r="Q17" s="48"/>
      <c r="R17" s="51"/>
      <c r="V17" s="53"/>
      <c r="W17" s="52" t="str">
        <f t="shared" si="0"/>
        <v>NIKOLIĆ L.</v>
      </c>
      <c r="X17" s="54">
        <v>11</v>
      </c>
    </row>
    <row r="18" spans="1:24" s="52" customFormat="1" ht="9" customHeight="1">
      <c r="A18" s="55"/>
      <c r="B18" s="56"/>
      <c r="C18" s="57"/>
      <c r="D18" s="69"/>
      <c r="E18" s="70"/>
      <c r="F18" s="83"/>
      <c r="G18" s="71"/>
      <c r="H18" s="60"/>
      <c r="I18" s="72"/>
      <c r="J18" s="73">
        <f>IF(ISTEXT(K18),"",'[1]PODEŠAVANJA-NE BRISATI'!BL18)</f>
      </c>
      <c r="K18" s="74" t="s">
        <v>22</v>
      </c>
      <c r="L18" s="62" t="str">
        <f>UPPER(IF(OR(K18="a",K18="as"),J16,IF(OR(K18="b",K18="bs"),J20,)))</f>
        <v>NIKOLIĆ L.</v>
      </c>
      <c r="M18" s="84"/>
      <c r="N18" s="47"/>
      <c r="O18" s="82"/>
      <c r="P18" s="47"/>
      <c r="Q18" s="48"/>
      <c r="R18" s="51"/>
      <c r="V18" s="53"/>
      <c r="W18" s="52" t="str">
        <f t="shared" si="0"/>
        <v> .</v>
      </c>
      <c r="X18" s="54"/>
    </row>
    <row r="19" spans="1:24" s="52" customFormat="1" ht="9" customHeight="1">
      <c r="A19" s="55">
        <v>7</v>
      </c>
      <c r="B19" s="40">
        <f>IF($D19="","",VLOOKUP($D19,'[1]PRIPREMA DECACI GT'!$A$7:$P$39,15))</f>
        <v>0</v>
      </c>
      <c r="C19" s="41">
        <f>IF($D19="","",VLOOKUP($D19,'[1]PRIPREMA DECACI GT'!$A$7:$P$39,16))</f>
        <v>0</v>
      </c>
      <c r="D19" s="63" t="s">
        <v>18</v>
      </c>
      <c r="E19" s="64" t="str">
        <f>UPPER(IF($D19="","",VLOOKUP($D19,'[1]PRIPREMA DECACI GT'!$A$7:$P$39,2)))</f>
        <v>BYE</v>
      </c>
      <c r="F19" s="64">
        <f>IF($D19="","",VLOOKUP($D19,'[1]PRIPREMA DECACI GT'!$A$7:$P$39,3))</f>
        <v>0</v>
      </c>
      <c r="G19" s="64"/>
      <c r="H19" s="66">
        <f>IF($D19="","",VLOOKUP($D19,'[1]PRIPREMA DECACI GT'!$A$7:$P$39,4))</f>
        <v>0</v>
      </c>
      <c r="I19" s="45"/>
      <c r="J19" s="73"/>
      <c r="K19" s="77"/>
      <c r="L19" s="46" t="s">
        <v>23</v>
      </c>
      <c r="M19" s="76"/>
      <c r="N19" s="47"/>
      <c r="O19" s="82"/>
      <c r="P19" s="47"/>
      <c r="Q19" s="48"/>
      <c r="R19" s="51"/>
      <c r="V19" s="53"/>
      <c r="W19" s="52" t="str">
        <f t="shared" si="0"/>
        <v>BYE 0.</v>
      </c>
      <c r="X19" s="54" t="s">
        <v>18</v>
      </c>
    </row>
    <row r="20" spans="1:24" s="52" customFormat="1" ht="9" customHeight="1">
      <c r="A20" s="55"/>
      <c r="B20" s="56"/>
      <c r="C20" s="57"/>
      <c r="D20" s="58"/>
      <c r="E20" s="83"/>
      <c r="F20" s="83"/>
      <c r="G20" s="59">
        <f>IF(OR(ISTEXT(I20),D19="b"),"",'[1]PODEŠAVANJA-NE BRISATI'!BL4)</f>
      </c>
      <c r="H20" s="60"/>
      <c r="I20" s="61"/>
      <c r="J20" s="62" t="str">
        <f>IF(D19="b",W21,UPPER(IF(OR(I20="a",I20="as"),W19,IF(OR(I20="b",I20="bs"),W21,))))</f>
        <v>TRAVICA J.</v>
      </c>
      <c r="K20" s="79"/>
      <c r="L20" s="46"/>
      <c r="M20" s="76"/>
      <c r="N20" s="47"/>
      <c r="O20" s="82"/>
      <c r="P20" s="47"/>
      <c r="Q20" s="48"/>
      <c r="R20" s="51"/>
      <c r="V20" s="53"/>
      <c r="W20" s="52" t="str">
        <f t="shared" si="0"/>
        <v> .</v>
      </c>
      <c r="X20" s="54"/>
    </row>
    <row r="21" spans="1:24" s="52" customFormat="1" ht="9" customHeight="1">
      <c r="A21" s="39">
        <v>8</v>
      </c>
      <c r="B21" s="40" t="str">
        <f>IF($D21="","",VLOOKUP($D21,'[1]PRIPREMA DECACI GT'!$A$7:$P$39,15))</f>
        <v>DA</v>
      </c>
      <c r="C21" s="41">
        <f>IF($D21="","",VLOOKUP($D21,'[1]PRIPREMA DECACI GT'!$A$7:$P$39,16))</f>
        <v>66</v>
      </c>
      <c r="D21" s="63">
        <v>6</v>
      </c>
      <c r="E21" s="44" t="str">
        <f>UPPER(IF($D21="","",VLOOKUP($D21,'[1]PRIPREMA DECACI GT'!$A$7:$P$39,2)))</f>
        <v>TRAVICA</v>
      </c>
      <c r="F21" s="44" t="str">
        <f>IF($D21="","",VLOOKUP($D21,'[1]PRIPREMA DECACI GT'!$A$7:$P$39,3))</f>
        <v>JAKOV</v>
      </c>
      <c r="G21" s="65"/>
      <c r="H21" s="44" t="str">
        <f>IF($D21="","",VLOOKUP($D21,'[1]PRIPREMA DECACI GT'!$A$7:$P$39,4))</f>
        <v>DJU</v>
      </c>
      <c r="I21" s="80"/>
      <c r="J21" s="46"/>
      <c r="K21" s="46"/>
      <c r="L21" s="46"/>
      <c r="M21" s="76"/>
      <c r="N21" s="85"/>
      <c r="O21" s="82"/>
      <c r="P21" s="47"/>
      <c r="Q21" s="48"/>
      <c r="R21" s="51"/>
      <c r="V21" s="53"/>
      <c r="W21" s="52" t="str">
        <f t="shared" si="0"/>
        <v>TRAVICA J.</v>
      </c>
      <c r="X21" s="54">
        <v>6</v>
      </c>
    </row>
    <row r="22" spans="1:24" s="52" customFormat="1" ht="9" customHeight="1">
      <c r="A22" s="55"/>
      <c r="B22" s="56"/>
      <c r="C22" s="57"/>
      <c r="D22" s="58"/>
      <c r="E22" s="83"/>
      <c r="F22" s="83"/>
      <c r="G22" s="86"/>
      <c r="H22" s="60"/>
      <c r="I22" s="72"/>
      <c r="J22" s="46"/>
      <c r="K22" s="46"/>
      <c r="L22" s="46"/>
      <c r="M22" s="76"/>
      <c r="N22" s="73">
        <f>IF(ISTEXT(O22),"",'[1]PODEŠAVANJA-NE BRISATI'!BL29)</f>
      </c>
      <c r="O22" s="74" t="s">
        <v>22</v>
      </c>
      <c r="P22" s="62" t="str">
        <f>UPPER(IF(OR(O22="a",O22="as"),N14,IF(OR(O22="b",O22="bs"),N30,)))</f>
        <v>NIKOLIĆ L.</v>
      </c>
      <c r="Q22" s="87"/>
      <c r="R22" s="51"/>
      <c r="V22" s="53"/>
      <c r="W22" s="52" t="str">
        <f t="shared" si="0"/>
        <v> .</v>
      </c>
      <c r="X22" s="54"/>
    </row>
    <row r="23" spans="1:24" s="52" customFormat="1" ht="9" customHeight="1">
      <c r="A23" s="39">
        <v>9</v>
      </c>
      <c r="B23" s="40" t="str">
        <f>IF($D23="","",VLOOKUP($D23,'[1]PRIPREMA DECACI GT'!$A$7:$P$39,15))</f>
        <v>DA</v>
      </c>
      <c r="C23" s="41">
        <f>IF($D23="","",VLOOKUP($D23,'[1]PRIPREMA DECACI GT'!$A$7:$P$39,16))</f>
        <v>41</v>
      </c>
      <c r="D23" s="63">
        <v>3</v>
      </c>
      <c r="E23" s="44" t="str">
        <f>UPPER(IF($D23="","",VLOOKUP($D23,'[1]PRIPREMA DECACI GT'!$A$7:$P$39,2)))</f>
        <v>POPOVIĆ</v>
      </c>
      <c r="F23" s="44" t="str">
        <f>IF($D23="","",VLOOKUP($D23,'[1]PRIPREMA DECACI GT'!$A$7:$P$39,3))</f>
        <v>PREDRAG</v>
      </c>
      <c r="G23" s="44"/>
      <c r="H23" s="44" t="str">
        <f>IF($D23="","",VLOOKUP($D23,'[1]PRIPREMA DECACI GT'!$A$7:$P$39,4))</f>
        <v>ENS</v>
      </c>
      <c r="I23" s="45"/>
      <c r="J23" s="46"/>
      <c r="K23" s="46"/>
      <c r="L23" s="46"/>
      <c r="M23" s="76"/>
      <c r="N23" s="73"/>
      <c r="O23" s="82"/>
      <c r="P23" s="46" t="s">
        <v>19</v>
      </c>
      <c r="Q23" s="82"/>
      <c r="R23" s="51"/>
      <c r="V23" s="53"/>
      <c r="W23" s="52" t="str">
        <f t="shared" si="0"/>
        <v>POPOVIĆ P.</v>
      </c>
      <c r="X23" s="54">
        <v>4</v>
      </c>
    </row>
    <row r="24" spans="1:24" s="52" customFormat="1" ht="9" customHeight="1">
      <c r="A24" s="55"/>
      <c r="B24" s="88"/>
      <c r="C24" s="57"/>
      <c r="D24" s="58"/>
      <c r="E24" s="83"/>
      <c r="F24" s="83"/>
      <c r="G24" s="59">
        <f>IF(OR(ISTEXT(I24),D25="b"),"",'[1]PODEŠAVANJA-NE BRISATI'!BL5)</f>
      </c>
      <c r="H24" s="60"/>
      <c r="I24" s="61"/>
      <c r="J24" s="62" t="str">
        <f>IF(D25="B",W23,UPPER(IF(OR(I24="a",I24="as"),W23,IF(OR(I24="b",I24="bs"),W25,))))</f>
        <v>POPOVIĆ P.</v>
      </c>
      <c r="K24" s="62"/>
      <c r="L24" s="46"/>
      <c r="M24" s="76"/>
      <c r="N24" s="47"/>
      <c r="O24" s="82"/>
      <c r="P24" s="47"/>
      <c r="Q24" s="82"/>
      <c r="R24" s="51"/>
      <c r="V24" s="53"/>
      <c r="W24" s="52" t="str">
        <f t="shared" si="0"/>
        <v> .</v>
      </c>
      <c r="X24" s="54"/>
    </row>
    <row r="25" spans="1:24" s="52" customFormat="1" ht="9" customHeight="1">
      <c r="A25" s="55">
        <v>10</v>
      </c>
      <c r="B25" s="40">
        <f>IF($D25="","",VLOOKUP($D25,'[1]PRIPREMA DECACI GT'!$A$7:$P$39,15))</f>
        <v>0</v>
      </c>
      <c r="C25" s="41">
        <f>IF($D25="","",VLOOKUP($D25,'[1]PRIPREMA DECACI GT'!$A$7:$P$39,16))</f>
        <v>0</v>
      </c>
      <c r="D25" s="63" t="s">
        <v>18</v>
      </c>
      <c r="E25" s="64" t="str">
        <f>UPPER(IF($D25="","",VLOOKUP($D25,'[1]PRIPREMA DECACI GT'!$A$7:$P$39,2)))</f>
        <v>BYE</v>
      </c>
      <c r="F25" s="64">
        <f>IF($D25="","",VLOOKUP($D25,'[1]PRIPREMA DECACI GT'!$A$7:$P$39,3))</f>
        <v>0</v>
      </c>
      <c r="G25" s="65"/>
      <c r="H25" s="66">
        <f>IF($D25="","",VLOOKUP($D25,'[1]PRIPREMA DECACI GT'!$A$7:$P$39,4))</f>
        <v>0</v>
      </c>
      <c r="I25" s="67"/>
      <c r="J25" s="46"/>
      <c r="K25" s="68"/>
      <c r="L25" s="46"/>
      <c r="M25" s="76"/>
      <c r="N25" s="47"/>
      <c r="O25" s="82"/>
      <c r="P25" s="47"/>
      <c r="Q25" s="82"/>
      <c r="R25" s="51"/>
      <c r="V25" s="53"/>
      <c r="W25" s="52" t="str">
        <f t="shared" si="0"/>
        <v>BYE 0.</v>
      </c>
      <c r="X25" s="54" t="s">
        <v>18</v>
      </c>
    </row>
    <row r="26" spans="1:24" s="52" customFormat="1" ht="9" customHeight="1">
      <c r="A26" s="55"/>
      <c r="B26" s="56"/>
      <c r="C26" s="57"/>
      <c r="D26" s="69"/>
      <c r="E26" s="83"/>
      <c r="F26" s="83"/>
      <c r="G26" s="71"/>
      <c r="H26" s="60"/>
      <c r="I26" s="72"/>
      <c r="J26" s="73">
        <f>IF(ISTEXT(K26),"",'[1]PODEŠAVANJA-NE BRISATI'!BL19)</f>
      </c>
      <c r="K26" s="74" t="s">
        <v>24</v>
      </c>
      <c r="L26" s="62" t="str">
        <f>UPPER(IF(OR(K26="a",K26="as"),J24,IF(OR(K26="b",K26="bs"),J28,)))</f>
        <v>POPOVIĆ P.</v>
      </c>
      <c r="M26" s="75"/>
      <c r="N26" s="47"/>
      <c r="O26" s="82"/>
      <c r="P26" s="47"/>
      <c r="Q26" s="82"/>
      <c r="R26" s="51"/>
      <c r="V26" s="53"/>
      <c r="W26" s="52" t="str">
        <f t="shared" si="0"/>
        <v> .</v>
      </c>
      <c r="X26" s="54"/>
    </row>
    <row r="27" spans="1:24" s="52" customFormat="1" ht="9" customHeight="1">
      <c r="A27" s="55">
        <v>11</v>
      </c>
      <c r="B27" s="40" t="str">
        <f>IF($D27="","",VLOOKUP($D27,'[1]PRIPREMA DECACI GT'!$A$7:$P$39,15))</f>
        <v>DA</v>
      </c>
      <c r="C27" s="41">
        <f>IF($D27="","",VLOOKUP($D27,'[1]PRIPREMA DECACI GT'!$A$7:$P$39,16))</f>
        <v>205</v>
      </c>
      <c r="D27" s="63">
        <v>18</v>
      </c>
      <c r="E27" s="64" t="str">
        <f>UPPER(IF($D27="","",VLOOKUP($D27,'[1]PRIPREMA DECACI GT'!$A$7:$P$39,2)))</f>
        <v>MARKOVIĆ</v>
      </c>
      <c r="F27" s="64" t="str">
        <f>IF($D27="","",VLOOKUP($D27,'[1]PRIPREMA DECACI GT'!$A$7:$P$39,3))</f>
        <v>KRISTIJAN</v>
      </c>
      <c r="G27" s="64"/>
      <c r="H27" s="66" t="str">
        <f>IF($D27="","",VLOOKUP($D27,'[1]PRIPREMA DECACI GT'!$A$7:$P$39,4))</f>
        <v>DJU</v>
      </c>
      <c r="I27" s="45"/>
      <c r="J27" s="73"/>
      <c r="K27" s="77"/>
      <c r="L27" s="46" t="s">
        <v>25</v>
      </c>
      <c r="M27" s="78"/>
      <c r="N27" s="47"/>
      <c r="O27" s="82"/>
      <c r="P27" s="47"/>
      <c r="Q27" s="82"/>
      <c r="R27" s="51"/>
      <c r="V27" s="53"/>
      <c r="W27" s="52" t="str">
        <f t="shared" si="0"/>
        <v>MARKOVIĆ K.</v>
      </c>
      <c r="X27" s="54">
        <v>12</v>
      </c>
    </row>
    <row r="28" spans="1:24" s="52" customFormat="1" ht="9" customHeight="1">
      <c r="A28" s="39"/>
      <c r="B28" s="88"/>
      <c r="C28" s="57"/>
      <c r="D28" s="69"/>
      <c r="E28" s="83"/>
      <c r="F28" s="83"/>
      <c r="G28" s="59">
        <f>IF(OR(ISTEXT(I28),D29="b",D27="B"),"",'[1]PODEŠAVANJA-NE BRISATI'!BL6)</f>
      </c>
      <c r="H28" s="60"/>
      <c r="I28" s="61" t="s">
        <v>18</v>
      </c>
      <c r="J28" s="62" t="str">
        <f>IF(D29="b",W27,IF(D27="b",W29,UPPER(IF(OR(I28="a",I28="as"),W27,IF(OR(I28="b",I28="bs"),W29,)))))</f>
        <v>STRAMPUT V.</v>
      </c>
      <c r="K28" s="79"/>
      <c r="L28" s="46"/>
      <c r="M28" s="78"/>
      <c r="N28" s="47"/>
      <c r="O28" s="82"/>
      <c r="P28" s="47"/>
      <c r="Q28" s="82"/>
      <c r="R28" s="51"/>
      <c r="V28" s="53"/>
      <c r="W28" s="52" t="str">
        <f t="shared" si="0"/>
        <v> .</v>
      </c>
      <c r="X28" s="54"/>
    </row>
    <row r="29" spans="1:24" s="52" customFormat="1" ht="9" customHeight="1">
      <c r="A29" s="55">
        <v>12</v>
      </c>
      <c r="B29" s="40" t="str">
        <f>IF($D29="","",VLOOKUP($D29,'[1]PRIPREMA DECACI GT'!$A$7:$P$39,15))</f>
        <v>DA</v>
      </c>
      <c r="C29" s="41">
        <f>IF($D29="","",VLOOKUP($D29,'[1]PRIPREMA DECACI GT'!$A$7:$P$39,16))</f>
        <v>154</v>
      </c>
      <c r="D29" s="63">
        <v>16</v>
      </c>
      <c r="E29" s="64" t="str">
        <f>UPPER(IF($D29="","",VLOOKUP($D29,'[1]PRIPREMA DECACI GT'!$A$7:$P$39,2)))</f>
        <v>STRAMPUT</v>
      </c>
      <c r="F29" s="64" t="str">
        <f>IF($D29="","",VLOOKUP($D29,'[1]PRIPREMA DECACI GT'!$A$7:$P$39,3))</f>
        <v>VUK DAVID</v>
      </c>
      <c r="G29" s="65"/>
      <c r="H29" s="66" t="str">
        <f>IF($D29="","",VLOOKUP($D29,'[1]PRIPREMA DECACI GT'!$A$7:$P$39,4))</f>
        <v>DRI</v>
      </c>
      <c r="I29" s="80"/>
      <c r="J29" s="46" t="s">
        <v>26</v>
      </c>
      <c r="K29" s="46"/>
      <c r="L29" s="46"/>
      <c r="M29" s="78"/>
      <c r="N29" s="47"/>
      <c r="O29" s="82"/>
      <c r="P29" s="47"/>
      <c r="Q29" s="82"/>
      <c r="R29" s="51"/>
      <c r="V29" s="53"/>
      <c r="W29" s="52" t="str">
        <f t="shared" si="0"/>
        <v>STRAMPUT V.</v>
      </c>
      <c r="X29" s="54" t="s">
        <v>18</v>
      </c>
    </row>
    <row r="30" spans="1:24" s="52" customFormat="1" ht="9" customHeight="1">
      <c r="A30" s="55"/>
      <c r="B30" s="88"/>
      <c r="C30" s="57"/>
      <c r="D30" s="69"/>
      <c r="E30" s="83"/>
      <c r="F30" s="83"/>
      <c r="G30" s="71"/>
      <c r="H30" s="60"/>
      <c r="I30" s="72"/>
      <c r="J30" s="46"/>
      <c r="K30" s="46"/>
      <c r="L30" s="73">
        <f>IF(ISTEXT(M30),"",'[1]PODEŠAVANJA-NE BRISATI'!BL26)</f>
      </c>
      <c r="M30" s="74" t="s">
        <v>24</v>
      </c>
      <c r="N30" s="62" t="str">
        <f>UPPER(IF(OR(M30="a",M30="as"),L26,IF(OR(M30="b",M30="bs"),L34,)))</f>
        <v>POPOVIĆ P.</v>
      </c>
      <c r="O30" s="89"/>
      <c r="P30" s="47"/>
      <c r="Q30" s="82"/>
      <c r="R30" s="51"/>
      <c r="V30" s="53"/>
      <c r="W30" s="52" t="str">
        <f t="shared" si="0"/>
        <v> .</v>
      </c>
      <c r="X30" s="54"/>
    </row>
    <row r="31" spans="1:24" s="52" customFormat="1" ht="9" customHeight="1">
      <c r="A31" s="55">
        <v>13</v>
      </c>
      <c r="B31" s="40" t="str">
        <f>IF($D31="","",VLOOKUP($D31,'[1]PRIPREMA DECACI GT'!$A$7:$P$39,15))</f>
        <v>DA</v>
      </c>
      <c r="C31" s="41">
        <f>IF($D31="","",VLOOKUP($D31,'[1]PRIPREMA DECACI GT'!$A$7:$P$39,16))</f>
        <v>151</v>
      </c>
      <c r="D31" s="63">
        <v>15</v>
      </c>
      <c r="E31" s="64" t="str">
        <f>UPPER(IF($D31="","",VLOOKUP($D31,'[1]PRIPREMA DECACI GT'!$A$7:$P$39,2)))</f>
        <v>ĐOKIĆ</v>
      </c>
      <c r="F31" s="64" t="str">
        <f>IF($D31="","",VLOOKUP($D31,'[1]PRIPREMA DECACI GT'!$A$7:$P$39,3))</f>
        <v>OGNJEN</v>
      </c>
      <c r="G31" s="64"/>
      <c r="H31" s="66" t="str">
        <f>IF($D31="","",VLOOKUP($D31,'[1]PRIPREMA DECACI GT'!$A$7:$P$39,4))</f>
        <v>DJU</v>
      </c>
      <c r="I31" s="81"/>
      <c r="J31" s="46"/>
      <c r="K31" s="46"/>
      <c r="L31" s="73"/>
      <c r="M31" s="78"/>
      <c r="N31" s="46" t="s">
        <v>27</v>
      </c>
      <c r="O31" s="48"/>
      <c r="P31" s="47"/>
      <c r="Q31" s="82"/>
      <c r="R31" s="51"/>
      <c r="V31" s="53"/>
      <c r="W31" s="52" t="str">
        <f t="shared" si="0"/>
        <v>ĐOKIĆ O.</v>
      </c>
      <c r="X31" s="54">
        <v>13</v>
      </c>
    </row>
    <row r="32" spans="1:24" s="52" customFormat="1" ht="9" customHeight="1">
      <c r="A32" s="55"/>
      <c r="B32" s="88"/>
      <c r="C32" s="57"/>
      <c r="D32" s="69"/>
      <c r="E32" s="83"/>
      <c r="F32" s="83"/>
      <c r="G32" s="59">
        <f>IF(OR(ISTEXT(I32),D33="b",D31="B"),"",'[1]PODEŠAVANJA-NE BRISATI'!BL7)</f>
      </c>
      <c r="H32" s="60"/>
      <c r="I32" s="61" t="s">
        <v>18</v>
      </c>
      <c r="J32" s="62" t="str">
        <f>IF(D33="b",W31,IF(D31="b",W33,UPPER(IF(OR(I32="a",I32="as"),W31,IF(OR(I32="b",I32="bs"),W33,)))))</f>
        <v>JOVANOVIĆ M.</v>
      </c>
      <c r="K32" s="62"/>
      <c r="L32" s="46"/>
      <c r="M32" s="78"/>
      <c r="N32" s="47"/>
      <c r="O32" s="48"/>
      <c r="P32" s="47"/>
      <c r="Q32" s="82"/>
      <c r="R32" s="51"/>
      <c r="V32" s="53"/>
      <c r="W32" s="52" t="str">
        <f t="shared" si="0"/>
        <v> .</v>
      </c>
      <c r="X32" s="54"/>
    </row>
    <row r="33" spans="1:24" s="52" customFormat="1" ht="9" customHeight="1">
      <c r="A33" s="55">
        <v>14</v>
      </c>
      <c r="B33" s="40" t="str">
        <f>IF($D33="","",VLOOKUP($D33,'[1]PRIPREMA DECACI GT'!$A$7:$P$39,15))</f>
        <v>DA</v>
      </c>
      <c r="C33" s="41">
        <f>IF($D33="","",VLOOKUP($D33,'[1]PRIPREMA DECACI GT'!$A$7:$P$39,16))</f>
        <v>165</v>
      </c>
      <c r="D33" s="63">
        <v>17</v>
      </c>
      <c r="E33" s="64" t="str">
        <f>UPPER(IF($D33="","",VLOOKUP($D33,'[1]PRIPREMA DECACI GT'!$A$7:$P$39,2)))</f>
        <v>JOVANOVIĆ</v>
      </c>
      <c r="F33" s="64" t="str">
        <f>IF($D33="","",VLOOKUP($D33,'[1]PRIPREMA DECACI GT'!$A$7:$P$39,3))</f>
        <v>MIHAILO</v>
      </c>
      <c r="G33" s="65"/>
      <c r="H33" s="66" t="str">
        <f>IF($D33="","",VLOOKUP($D33,'[1]PRIPREMA DECACI GT'!$A$7:$P$39,4))</f>
        <v>SVS</v>
      </c>
      <c r="I33" s="67"/>
      <c r="J33" s="46" t="s">
        <v>28</v>
      </c>
      <c r="K33" s="68"/>
      <c r="L33" s="46"/>
      <c r="M33" s="78"/>
      <c r="N33" s="47"/>
      <c r="O33" s="48"/>
      <c r="P33" s="47"/>
      <c r="Q33" s="82"/>
      <c r="R33" s="51"/>
      <c r="V33" s="53"/>
      <c r="W33" s="52" t="str">
        <f t="shared" si="0"/>
        <v>JOVANOVIĆ M.</v>
      </c>
      <c r="X33" s="54">
        <v>14</v>
      </c>
    </row>
    <row r="34" spans="1:24" s="52" customFormat="1" ht="9" customHeight="1">
      <c r="A34" s="55"/>
      <c r="B34" s="56"/>
      <c r="C34" s="57"/>
      <c r="D34" s="69"/>
      <c r="E34" s="83"/>
      <c r="F34" s="83"/>
      <c r="G34" s="71"/>
      <c r="H34" s="60"/>
      <c r="I34" s="72"/>
      <c r="J34" s="73">
        <f>IF(ISTEXT(K34),"",'[1]PODEŠAVANJA-NE BRISATI'!BL20)</f>
      </c>
      <c r="K34" s="74" t="s">
        <v>29</v>
      </c>
      <c r="L34" s="62" t="str">
        <f>UPPER(IF(OR(K34="a",K34="as"),J32,IF(OR(K34="b",K34="bs"),J36,)))</f>
        <v>ILIĆ D.</v>
      </c>
      <c r="M34" s="84"/>
      <c r="N34" s="47"/>
      <c r="O34" s="48"/>
      <c r="P34" s="47"/>
      <c r="Q34" s="82"/>
      <c r="R34" s="51"/>
      <c r="V34" s="53"/>
      <c r="W34" s="52" t="str">
        <f t="shared" si="0"/>
        <v> .</v>
      </c>
      <c r="X34" s="54"/>
    </row>
    <row r="35" spans="1:24" s="52" customFormat="1" ht="9" customHeight="1">
      <c r="A35" s="55">
        <v>15</v>
      </c>
      <c r="B35" s="40">
        <f>IF($D35="","",VLOOKUP($D35,'[1]PRIPREMA DECACI GT'!$A$7:$P$39,15))</f>
        <v>0</v>
      </c>
      <c r="C35" s="41">
        <f>IF($D35="","",VLOOKUP($D35,'[1]PRIPREMA DECACI GT'!$A$7:$P$39,16))</f>
        <v>0</v>
      </c>
      <c r="D35" s="63" t="s">
        <v>18</v>
      </c>
      <c r="E35" s="64" t="str">
        <f>UPPER(IF($D35="","",VLOOKUP($D35,'[1]PRIPREMA DECACI GT'!$A$7:$P$39,2)))</f>
        <v>BYE</v>
      </c>
      <c r="F35" s="64">
        <f>IF($D35="","",VLOOKUP($D35,'[1]PRIPREMA DECACI GT'!$A$7:$P$39,3))</f>
        <v>0</v>
      </c>
      <c r="G35" s="64"/>
      <c r="H35" s="66">
        <f>IF($D35="","",VLOOKUP($D35,'[1]PRIPREMA DECACI GT'!$A$7:$P$39,4))</f>
        <v>0</v>
      </c>
      <c r="I35" s="45"/>
      <c r="J35" s="73"/>
      <c r="K35" s="77"/>
      <c r="L35" s="46" t="s">
        <v>26</v>
      </c>
      <c r="M35" s="76"/>
      <c r="N35" s="47"/>
      <c r="O35" s="48"/>
      <c r="P35" s="47"/>
      <c r="Q35" s="82"/>
      <c r="R35" s="51"/>
      <c r="V35" s="53"/>
      <c r="W35" s="52" t="str">
        <f t="shared" si="0"/>
        <v>BYE 0.</v>
      </c>
      <c r="X35" s="54" t="s">
        <v>18</v>
      </c>
    </row>
    <row r="36" spans="1:24" s="52" customFormat="1" ht="9" customHeight="1">
      <c r="A36" s="55"/>
      <c r="B36" s="56"/>
      <c r="C36" s="57"/>
      <c r="D36" s="58"/>
      <c r="E36" s="83"/>
      <c r="F36" s="83"/>
      <c r="G36" s="59">
        <f>IF(OR(ISTEXT(I36),D35="b"),"",'[1]PODEŠAVANJA-NE BRISATI'!BL8)</f>
      </c>
      <c r="H36" s="60"/>
      <c r="I36" s="61"/>
      <c r="J36" s="62" t="str">
        <f>IF(D35="b",W37,UPPER(IF(OR(I36="a",I36="as"),W35,IF(OR(I36="b",I36="bs"),W37,))))</f>
        <v>ILIĆ D.</v>
      </c>
      <c r="K36" s="79"/>
      <c r="L36" s="46"/>
      <c r="M36" s="76"/>
      <c r="N36" s="47"/>
      <c r="O36" s="48"/>
      <c r="P36" s="47"/>
      <c r="Q36" s="82"/>
      <c r="R36" s="51"/>
      <c r="V36" s="53"/>
      <c r="W36" s="52" t="str">
        <f t="shared" si="0"/>
        <v> .</v>
      </c>
      <c r="X36" s="54"/>
    </row>
    <row r="37" spans="1:24" s="52" customFormat="1" ht="9" customHeight="1">
      <c r="A37" s="39">
        <v>16</v>
      </c>
      <c r="B37" s="40" t="str">
        <f>IF($D37="","",VLOOKUP($D37,'[1]PRIPREMA DECACI GT'!$A$7:$P$39,15))</f>
        <v>DA</v>
      </c>
      <c r="C37" s="41">
        <f>IF($D37="","",VLOOKUP($D37,'[1]PRIPREMA DECACI GT'!$A$7:$P$39,16))</f>
        <v>95</v>
      </c>
      <c r="D37" s="63">
        <v>8</v>
      </c>
      <c r="E37" s="44" t="str">
        <f>UPPER(IF($D37="","",VLOOKUP($D37,'[1]PRIPREMA DECACI GT'!$A$7:$P$39,2)))</f>
        <v>ILIĆ</v>
      </c>
      <c r="F37" s="44" t="str">
        <f>IF($D37="","",VLOOKUP($D37,'[1]PRIPREMA DECACI GT'!$A$7:$P$39,3))</f>
        <v>DANILO</v>
      </c>
      <c r="G37" s="65"/>
      <c r="H37" s="44" t="str">
        <f>IF($D37="","",VLOOKUP($D37,'[1]PRIPREMA DECACI GT'!$A$7:$P$39,4))</f>
        <v>ABO</v>
      </c>
      <c r="I37" s="80"/>
      <c r="J37" s="46"/>
      <c r="K37" s="46"/>
      <c r="L37" s="46"/>
      <c r="M37" s="76"/>
      <c r="N37" s="48"/>
      <c r="O37" s="48"/>
      <c r="P37" s="47"/>
      <c r="Q37" s="82"/>
      <c r="R37" s="51"/>
      <c r="V37" s="53"/>
      <c r="W37" s="52" t="str">
        <f t="shared" si="0"/>
        <v>ILIĆ D.</v>
      </c>
      <c r="X37" s="54">
        <v>7</v>
      </c>
    </row>
    <row r="38" spans="1:24" s="52" customFormat="1" ht="9" customHeight="1">
      <c r="A38" s="55"/>
      <c r="B38" s="56"/>
      <c r="C38" s="57"/>
      <c r="D38" s="58"/>
      <c r="E38" s="83"/>
      <c r="F38" s="83"/>
      <c r="G38" s="71"/>
      <c r="H38" s="60"/>
      <c r="I38" s="72"/>
      <c r="J38" s="46"/>
      <c r="K38" s="46"/>
      <c r="L38" s="46"/>
      <c r="N38" s="90" t="s">
        <v>30</v>
      </c>
      <c r="O38" s="91" t="s">
        <v>29</v>
      </c>
      <c r="P38" s="62" t="str">
        <f>UPPER(IF(OR(O38="a",O38="as"),P22,IF(OR(O38="b",O38="bs"),P54,)))</f>
        <v>MARTISHEV V.</v>
      </c>
      <c r="Q38" s="92"/>
      <c r="R38" s="73">
        <f>IF(ISTEXT(O38),"",'[1]PODEŠAVANJA-NE BRISATI'!BL31)</f>
      </c>
      <c r="V38" s="53"/>
      <c r="W38" s="52" t="str">
        <f t="shared" si="0"/>
        <v> .</v>
      </c>
      <c r="X38" s="54"/>
    </row>
    <row r="39" spans="1:24" s="52" customFormat="1" ht="9" customHeight="1">
      <c r="A39" s="39">
        <v>17</v>
      </c>
      <c r="B39" s="40" t="str">
        <f>IF($D39="","",VLOOKUP($D39,'[1]PRIPREMA DECACI GT'!$A$7:$P$39,15))</f>
        <v>DA</v>
      </c>
      <c r="C39" s="41">
        <f>IF($D39="","",VLOOKUP($D39,'[1]PRIPREMA DECACI GT'!$A$7:$P$39,16))</f>
        <v>60</v>
      </c>
      <c r="D39" s="63">
        <v>5</v>
      </c>
      <c r="E39" s="44" t="str">
        <f>UPPER(IF($D39="","",VLOOKUP($D39,'[1]PRIPREMA DECACI GT'!$A$7:$P$39,2)))</f>
        <v>STEFANOVIĆ</v>
      </c>
      <c r="F39" s="44" t="str">
        <f>IF($D39="","",VLOOKUP($D39,'[1]PRIPREMA DECACI GT'!$A$7:$P$39,3))</f>
        <v>ALEKSANDAR</v>
      </c>
      <c r="G39" s="44"/>
      <c r="H39" s="44" t="str">
        <f>IF($D39="","",VLOOKUP($D39,'[1]PRIPREMA DECACI GT'!$A$7:$P$39,4))</f>
        <v>DRI</v>
      </c>
      <c r="I39" s="45"/>
      <c r="J39" s="46"/>
      <c r="K39" s="46"/>
      <c r="L39" s="46"/>
      <c r="M39" s="76"/>
      <c r="N39" s="93"/>
      <c r="O39" s="94"/>
      <c r="P39" s="46" t="s">
        <v>31</v>
      </c>
      <c r="Q39" s="82"/>
      <c r="R39" s="73"/>
      <c r="W39" s="52" t="str">
        <f t="shared" si="0"/>
        <v>STEFANOVIĆ A.</v>
      </c>
      <c r="X39" s="54">
        <v>8</v>
      </c>
    </row>
    <row r="40" spans="1:24" s="52" customFormat="1" ht="9" customHeight="1">
      <c r="A40" s="55"/>
      <c r="B40" s="88"/>
      <c r="C40" s="57"/>
      <c r="D40" s="58"/>
      <c r="E40" s="83"/>
      <c r="F40" s="83"/>
      <c r="G40" s="59">
        <f>IF(OR(ISTEXT(I40),D41="b"),"",'[1]PODEŠAVANJA-NE BRISATI'!BL9)</f>
      </c>
      <c r="H40" s="60"/>
      <c r="I40" s="61"/>
      <c r="J40" s="62" t="str">
        <f>IF(D41="B",W39,UPPER(IF(OR(I40="a",I40="as"),W39,IF(OR(I40="b",I40="bs"),W41,))))</f>
        <v>STEFANOVIĆ A.</v>
      </c>
      <c r="K40" s="62"/>
      <c r="L40" s="46"/>
      <c r="M40" s="76"/>
      <c r="N40" s="47"/>
      <c r="O40" s="48"/>
      <c r="P40" s="47"/>
      <c r="Q40" s="82"/>
      <c r="R40" s="51"/>
      <c r="W40" s="52" t="str">
        <f t="shared" si="0"/>
        <v> .</v>
      </c>
      <c r="X40" s="54"/>
    </row>
    <row r="41" spans="1:24" s="52" customFormat="1" ht="9" customHeight="1">
      <c r="A41" s="55">
        <v>18</v>
      </c>
      <c r="B41" s="40">
        <f>IF($D41="","",VLOOKUP($D41,'[1]PRIPREMA DECACI GT'!$A$7:$P$39,15))</f>
        <v>0</v>
      </c>
      <c r="C41" s="41">
        <f>IF($D41="","",VLOOKUP($D41,'[1]PRIPREMA DECACI GT'!$A$7:$P$39,16))</f>
        <v>0</v>
      </c>
      <c r="D41" s="63" t="s">
        <v>18</v>
      </c>
      <c r="E41" s="64" t="str">
        <f>UPPER(IF($D41="","",VLOOKUP($D41,'[1]PRIPREMA DECACI GT'!$A$7:$P$39,2)))</f>
        <v>BYE</v>
      </c>
      <c r="F41" s="64">
        <f>IF($D41="","",VLOOKUP($D41,'[1]PRIPREMA DECACI GT'!$A$7:$P$39,3))</f>
        <v>0</v>
      </c>
      <c r="G41" s="65"/>
      <c r="H41" s="66">
        <f>IF($D41="","",VLOOKUP($D41,'[1]PRIPREMA DECACI GT'!$A$7:$P$39,4))</f>
        <v>0</v>
      </c>
      <c r="I41" s="67"/>
      <c r="J41" s="46"/>
      <c r="K41" s="68"/>
      <c r="L41" s="46"/>
      <c r="M41" s="76"/>
      <c r="N41" s="47"/>
      <c r="O41" s="48"/>
      <c r="P41" s="47"/>
      <c r="Q41" s="82"/>
      <c r="R41" s="51"/>
      <c r="W41" s="52" t="str">
        <f t="shared" si="0"/>
        <v>BYE 0.</v>
      </c>
      <c r="X41" s="54" t="s">
        <v>18</v>
      </c>
    </row>
    <row r="42" spans="1:24" s="52" customFormat="1" ht="9" customHeight="1">
      <c r="A42" s="55"/>
      <c r="B42" s="56"/>
      <c r="C42" s="57"/>
      <c r="D42" s="69"/>
      <c r="E42" s="83"/>
      <c r="F42" s="83"/>
      <c r="G42" s="71"/>
      <c r="H42" s="60"/>
      <c r="I42" s="72"/>
      <c r="J42" s="73">
        <f>IF(ISTEXT(K42),"",'[1]PODEŠAVANJA-NE BRISATI'!BL21)</f>
      </c>
      <c r="K42" s="74" t="s">
        <v>24</v>
      </c>
      <c r="L42" s="62" t="str">
        <f>UPPER(IF(OR(K42="a",K42="as"),J40,IF(OR(K42="b",K42="bs"),J44,)))</f>
        <v>STEFANOVIĆ A.</v>
      </c>
      <c r="M42" s="75"/>
      <c r="N42" s="47"/>
      <c r="O42" s="48"/>
      <c r="P42" s="47"/>
      <c r="Q42" s="82"/>
      <c r="R42" s="51"/>
      <c r="W42" s="52" t="str">
        <f t="shared" si="0"/>
        <v> .</v>
      </c>
      <c r="X42" s="54"/>
    </row>
    <row r="43" spans="1:24" s="52" customFormat="1" ht="9" customHeight="1">
      <c r="A43" s="55">
        <v>19</v>
      </c>
      <c r="B43" s="40" t="str">
        <f>IF($D43="","",VLOOKUP($D43,'[1]PRIPREMA DECACI GT'!$A$7:$P$39,15))</f>
        <v>DA</v>
      </c>
      <c r="C43" s="41">
        <f>IF($D43="","",VLOOKUP($D43,'[1]PRIPREMA DECACI GT'!$A$7:$P$39,16))</f>
        <v>238</v>
      </c>
      <c r="D43" s="63">
        <v>20</v>
      </c>
      <c r="E43" s="64" t="str">
        <f>UPPER(IF($D43="","",VLOOKUP($D43,'[1]PRIPREMA DECACI GT'!$A$7:$P$39,2)))</f>
        <v>LAĆIMIĆ</v>
      </c>
      <c r="F43" s="64" t="str">
        <f>IF($D43="","",VLOOKUP($D43,'[1]PRIPREMA DECACI GT'!$A$7:$P$39,3))</f>
        <v>IGOR</v>
      </c>
      <c r="G43" s="64"/>
      <c r="H43" s="66" t="str">
        <f>IF($D43="","",VLOOKUP($D43,'[1]PRIPREMA DECACI GT'!$A$7:$P$39,4))</f>
        <v>OLI</v>
      </c>
      <c r="I43" s="45"/>
      <c r="J43" s="73"/>
      <c r="K43" s="77"/>
      <c r="L43" s="46" t="s">
        <v>32</v>
      </c>
      <c r="M43" s="78"/>
      <c r="N43" s="47"/>
      <c r="O43" s="48"/>
      <c r="P43" s="47"/>
      <c r="Q43" s="82"/>
      <c r="R43" s="51"/>
      <c r="W43" s="52" t="str">
        <f t="shared" si="0"/>
        <v>LAĆIMIĆ I.</v>
      </c>
      <c r="X43" s="54">
        <v>15</v>
      </c>
    </row>
    <row r="44" spans="1:24" s="52" customFormat="1" ht="9" customHeight="1">
      <c r="A44" s="55"/>
      <c r="B44" s="88"/>
      <c r="C44" s="57"/>
      <c r="D44" s="69"/>
      <c r="E44" s="83"/>
      <c r="F44" s="83"/>
      <c r="G44" s="59">
        <f>IF(OR(ISTEXT(I44),D45="b",D43="B"),"",'[1]PODEŠAVANJA-NE BRISATI'!BL10)</f>
      </c>
      <c r="H44" s="60"/>
      <c r="I44" s="61" t="s">
        <v>18</v>
      </c>
      <c r="J44" s="62" t="str">
        <f>IF(D45="b",W43,IF(D43="b",W45,UPPER(IF(OR(I44="a",I44="as"),W43,IF(OR(I44="b",I44="bs"),W45,)))))</f>
        <v>MARINKOVIĆ S.</v>
      </c>
      <c r="K44" s="79"/>
      <c r="L44" s="46"/>
      <c r="M44" s="78"/>
      <c r="N44" s="47"/>
      <c r="O44" s="48"/>
      <c r="P44" s="47"/>
      <c r="Q44" s="82"/>
      <c r="R44" s="51"/>
      <c r="W44" s="52" t="str">
        <f t="shared" si="0"/>
        <v> .</v>
      </c>
      <c r="X44" s="54"/>
    </row>
    <row r="45" spans="1:24" s="52" customFormat="1" ht="9" customHeight="1">
      <c r="A45" s="55">
        <v>20</v>
      </c>
      <c r="B45" s="40" t="str">
        <f>IF($D45="","",VLOOKUP($D45,'[1]PRIPREMA DECACI GT'!$A$7:$P$39,15))</f>
        <v>DA</v>
      </c>
      <c r="C45" s="41">
        <f>IF($D45="","",VLOOKUP($D45,'[1]PRIPREMA DECACI GT'!$A$7:$P$39,16))</f>
        <v>0</v>
      </c>
      <c r="D45" s="63">
        <v>22</v>
      </c>
      <c r="E45" s="64" t="str">
        <f>UPPER(IF($D45="","",VLOOKUP($D45,'[1]PRIPREMA DECACI GT'!$A$7:$P$39,2)))</f>
        <v>MARINKOVIĆ</v>
      </c>
      <c r="F45" s="64" t="str">
        <f>IF($D45="","",VLOOKUP($D45,'[1]PRIPREMA DECACI GT'!$A$7:$P$39,3))</f>
        <v>SVETOZAR</v>
      </c>
      <c r="G45" s="65"/>
      <c r="H45" s="66" t="str">
        <f>IF($D45="","",VLOOKUP($D45,'[1]PRIPREMA DECACI GT'!$A$7:$P$39,4))</f>
        <v>KLB</v>
      </c>
      <c r="I45" s="80"/>
      <c r="J45" s="46" t="s">
        <v>23</v>
      </c>
      <c r="K45" s="46"/>
      <c r="L45" s="46"/>
      <c r="M45" s="78"/>
      <c r="N45" s="47"/>
      <c r="O45" s="48"/>
      <c r="P45" s="47"/>
      <c r="Q45" s="82"/>
      <c r="R45" s="51"/>
      <c r="W45" s="52" t="str">
        <f t="shared" si="0"/>
        <v>MARINKOVIĆ S.</v>
      </c>
      <c r="X45" s="54">
        <v>16</v>
      </c>
    </row>
    <row r="46" spans="1:24" s="52" customFormat="1" ht="9" customHeight="1">
      <c r="A46" s="55"/>
      <c r="B46" s="56"/>
      <c r="C46" s="57"/>
      <c r="D46" s="69"/>
      <c r="E46" s="83"/>
      <c r="F46" s="83"/>
      <c r="G46" s="71"/>
      <c r="H46" s="60"/>
      <c r="I46" s="72"/>
      <c r="J46" s="46"/>
      <c r="K46" s="46"/>
      <c r="L46" s="73">
        <f>IF(ISTEXT(M46),"",'[1]PODEŠAVANJA-NE BRISATI'!BL27)</f>
      </c>
      <c r="M46" s="74" t="s">
        <v>18</v>
      </c>
      <c r="N46" s="62" t="str">
        <f>UPPER(IF(OR(M46="a",M46="as"),L42,IF(OR(M46="b",M46="bs"),L50,)))</f>
        <v>RADOMAN B.</v>
      </c>
      <c r="O46" s="87"/>
      <c r="P46" s="47"/>
      <c r="Q46" s="82"/>
      <c r="R46" s="51"/>
      <c r="W46" s="52" t="str">
        <f t="shared" si="0"/>
        <v> .</v>
      </c>
      <c r="X46" s="54"/>
    </row>
    <row r="47" spans="1:24" s="52" customFormat="1" ht="9" customHeight="1">
      <c r="A47" s="55">
        <v>21</v>
      </c>
      <c r="B47" s="40" t="str">
        <f>IF($D47="","",VLOOKUP($D47,'[1]PRIPREMA DECACI GT'!$A$7:$P$39,15))</f>
        <v>DA</v>
      </c>
      <c r="C47" s="41">
        <f>IF($D47="","",VLOOKUP($D47,'[1]PRIPREMA DECACI GT'!$A$7:$P$39,16))</f>
        <v>229</v>
      </c>
      <c r="D47" s="63">
        <v>19</v>
      </c>
      <c r="E47" s="64" t="str">
        <f>UPPER(IF($D47="","",VLOOKUP($D47,'[1]PRIPREMA DECACI GT'!$A$7:$P$39,2)))</f>
        <v>TADIĆ</v>
      </c>
      <c r="F47" s="64" t="str">
        <f>IF($D47="","",VLOOKUP($D47,'[1]PRIPREMA DECACI GT'!$A$7:$P$39,3))</f>
        <v>MIRKO</v>
      </c>
      <c r="G47" s="64"/>
      <c r="H47" s="66" t="str">
        <f>IF($D47="","",VLOOKUP($D47,'[1]PRIPREMA DECACI GT'!$A$7:$P$39,4))</f>
        <v>BAN</v>
      </c>
      <c r="I47" s="81"/>
      <c r="J47" s="46"/>
      <c r="K47" s="46"/>
      <c r="L47" s="73"/>
      <c r="M47" s="78"/>
      <c r="N47" s="46" t="s">
        <v>33</v>
      </c>
      <c r="O47" s="82"/>
      <c r="P47" s="47"/>
      <c r="Q47" s="82"/>
      <c r="R47" s="51"/>
      <c r="W47" s="52" t="str">
        <f t="shared" si="0"/>
        <v>TADIĆ M.</v>
      </c>
      <c r="X47" s="54" t="s">
        <v>18</v>
      </c>
    </row>
    <row r="48" spans="1:24" s="52" customFormat="1" ht="9" customHeight="1">
      <c r="A48" s="55"/>
      <c r="B48" s="56"/>
      <c r="C48" s="57"/>
      <c r="D48" s="69"/>
      <c r="E48" s="83"/>
      <c r="F48" s="83"/>
      <c r="G48" s="59">
        <f>IF(OR(ISTEXT(I48),D49="b",D47="B"),"",'[1]PODEŠAVANJA-NE BRISATI'!BL11)</f>
      </c>
      <c r="H48" s="60"/>
      <c r="I48" s="61" t="s">
        <v>18</v>
      </c>
      <c r="J48" s="62" t="str">
        <f>IF(D49="b",W47,IF(D47="b",W49,UPPER(IF(OR(I48="a",I48="as"),W47,IF(OR(I48="b",I48="bs"),W49,)))))</f>
        <v>RADOMAN B.</v>
      </c>
      <c r="K48" s="62"/>
      <c r="L48" s="46"/>
      <c r="M48" s="78"/>
      <c r="N48" s="47"/>
      <c r="O48" s="82"/>
      <c r="P48" s="47"/>
      <c r="Q48" s="82"/>
      <c r="R48" s="51"/>
      <c r="W48" s="52" t="str">
        <f t="shared" si="0"/>
        <v> .</v>
      </c>
      <c r="X48" s="54"/>
    </row>
    <row r="49" spans="1:24" s="52" customFormat="1" ht="9" customHeight="1">
      <c r="A49" s="55">
        <v>22</v>
      </c>
      <c r="B49" s="40" t="str">
        <f>IF($D49="","",VLOOKUP($D49,'[1]PRIPREMA DECACI GT'!$A$7:$P$39,15))</f>
        <v>DA</v>
      </c>
      <c r="C49" s="41">
        <f>IF($D49="","",VLOOKUP($D49,'[1]PRIPREMA DECACI GT'!$A$7:$P$39,16))</f>
        <v>121</v>
      </c>
      <c r="D49" s="63">
        <v>13</v>
      </c>
      <c r="E49" s="64" t="str">
        <f>UPPER(IF($D49="","",VLOOKUP($D49,'[1]PRIPREMA DECACI GT'!$A$7:$P$39,2)))</f>
        <v>RADOMAN</v>
      </c>
      <c r="F49" s="64" t="str">
        <f>IF($D49="","",VLOOKUP($D49,'[1]PRIPREMA DECACI GT'!$A$7:$P$39,3))</f>
        <v>BOJAN</v>
      </c>
      <c r="G49" s="65"/>
      <c r="H49" s="66" t="str">
        <f>IF($D49="","",VLOOKUP($D49,'[1]PRIPREMA DECACI GT'!$A$7:$P$39,4))</f>
        <v>DRI</v>
      </c>
      <c r="I49" s="67"/>
      <c r="J49" s="46" t="s">
        <v>34</v>
      </c>
      <c r="K49" s="68"/>
      <c r="L49" s="46"/>
      <c r="M49" s="78"/>
      <c r="N49" s="47"/>
      <c r="O49" s="82"/>
      <c r="P49" s="47"/>
      <c r="Q49" s="82"/>
      <c r="R49" s="51"/>
      <c r="W49" s="52" t="str">
        <f t="shared" si="0"/>
        <v>RADOMAN B.</v>
      </c>
      <c r="X49" s="54">
        <v>17</v>
      </c>
    </row>
    <row r="50" spans="1:24" s="52" customFormat="1" ht="9" customHeight="1">
      <c r="A50" s="55"/>
      <c r="B50" s="56"/>
      <c r="C50" s="57"/>
      <c r="D50" s="69"/>
      <c r="E50" s="83"/>
      <c r="F50" s="83"/>
      <c r="G50" s="71"/>
      <c r="H50" s="60"/>
      <c r="I50" s="72"/>
      <c r="J50" s="73">
        <f>IF(ISTEXT(K50),"",'[1]PODEŠAVANJA-NE BRISATI'!BL22)</f>
      </c>
      <c r="K50" s="74" t="s">
        <v>22</v>
      </c>
      <c r="L50" s="62" t="str">
        <f>UPPER(IF(OR(K50="a",K50="as"),J48,IF(OR(K50="b",K50="bs"),J52,)))</f>
        <v>RADOMAN B.</v>
      </c>
      <c r="M50" s="84"/>
      <c r="N50" s="47"/>
      <c r="O50" s="82"/>
      <c r="P50" s="47"/>
      <c r="Q50" s="82"/>
      <c r="R50" s="51"/>
      <c r="W50" s="52" t="str">
        <f t="shared" si="0"/>
        <v> .</v>
      </c>
      <c r="X50" s="54"/>
    </row>
    <row r="51" spans="1:24" s="52" customFormat="1" ht="9" customHeight="1">
      <c r="A51" s="55">
        <v>23</v>
      </c>
      <c r="B51" s="40">
        <f>IF($D51="","",VLOOKUP($D51,'[1]PRIPREMA DECACI GT'!$A$7:$P$39,15))</f>
        <v>0</v>
      </c>
      <c r="C51" s="41">
        <f>IF($D51="","",VLOOKUP($D51,'[1]PRIPREMA DECACI GT'!$A$7:$P$39,16))</f>
        <v>0</v>
      </c>
      <c r="D51" s="63" t="s">
        <v>18</v>
      </c>
      <c r="E51" s="64" t="str">
        <f>UPPER(IF($D51="","",VLOOKUP($D51,'[1]PRIPREMA DECACI GT'!$A$7:$P$39,2)))</f>
        <v>BYE</v>
      </c>
      <c r="F51" s="64">
        <f>IF($D51="","",VLOOKUP($D51,'[1]PRIPREMA DECACI GT'!$A$7:$P$39,3))</f>
        <v>0</v>
      </c>
      <c r="G51" s="64"/>
      <c r="H51" s="66">
        <f>IF($D51="","",VLOOKUP($D51,'[1]PRIPREMA DECACI GT'!$A$7:$P$39,4))</f>
        <v>0</v>
      </c>
      <c r="I51" s="45"/>
      <c r="J51" s="73"/>
      <c r="K51" s="77"/>
      <c r="L51" s="46" t="s">
        <v>32</v>
      </c>
      <c r="M51" s="76"/>
      <c r="N51" s="47"/>
      <c r="O51" s="82"/>
      <c r="P51" s="47"/>
      <c r="Q51" s="82"/>
      <c r="R51" s="51"/>
      <c r="W51" s="52" t="str">
        <f t="shared" si="0"/>
        <v>BYE 0.</v>
      </c>
      <c r="X51" s="54" t="s">
        <v>18</v>
      </c>
    </row>
    <row r="52" spans="1:24" s="52" customFormat="1" ht="9" customHeight="1">
      <c r="A52" s="55"/>
      <c r="B52" s="56"/>
      <c r="C52" s="57"/>
      <c r="D52" s="58"/>
      <c r="E52" s="83"/>
      <c r="F52" s="83"/>
      <c r="G52" s="59">
        <f>IF(OR(ISTEXT(I52),D51="b"),"",'[1]PODEŠAVANJA-NE BRISATI'!BL12)</f>
      </c>
      <c r="H52" s="60"/>
      <c r="I52" s="61"/>
      <c r="J52" s="62" t="str">
        <f>IF(D51="b",W53,UPPER(IF(OR(I52="a",I52="as"),W51,IF(OR(I52="b",I52="bs"),W53,))))</f>
        <v>ČEJOVIĆ S.</v>
      </c>
      <c r="K52" s="79"/>
      <c r="L52" s="46"/>
      <c r="M52" s="76"/>
      <c r="N52" s="47"/>
      <c r="O52" s="82"/>
      <c r="P52" s="47"/>
      <c r="Q52" s="82"/>
      <c r="R52" s="51"/>
      <c r="W52" s="52" t="str">
        <f t="shared" si="0"/>
        <v> .</v>
      </c>
      <c r="X52" s="54"/>
    </row>
    <row r="53" spans="1:24" s="52" customFormat="1" ht="9" customHeight="1">
      <c r="A53" s="39">
        <v>24</v>
      </c>
      <c r="B53" s="40" t="str">
        <f>IF($D53="","",VLOOKUP($D53,'[1]PRIPREMA DECACI GT'!$A$7:$P$39,15))</f>
        <v>DA</v>
      </c>
      <c r="C53" s="41">
        <f>IF($D53="","",VLOOKUP($D53,'[1]PRIPREMA DECACI GT'!$A$7:$P$39,16))</f>
        <v>49</v>
      </c>
      <c r="D53" s="63">
        <v>4</v>
      </c>
      <c r="E53" s="44" t="str">
        <f>UPPER(IF($D53="","",VLOOKUP($D53,'[1]PRIPREMA DECACI GT'!$A$7:$P$39,2)))</f>
        <v>ČEJOVIĆ</v>
      </c>
      <c r="F53" s="44" t="str">
        <f>IF($D53="","",VLOOKUP($D53,'[1]PRIPREMA DECACI GT'!$A$7:$P$39,3))</f>
        <v>SLOBODAN</v>
      </c>
      <c r="G53" s="65"/>
      <c r="H53" s="44" t="str">
        <f>IF($D53="","",VLOOKUP($D53,'[1]PRIPREMA DECACI GT'!$A$7:$P$39,4))</f>
        <v>VIC</v>
      </c>
      <c r="I53" s="80"/>
      <c r="J53" s="46"/>
      <c r="K53" s="46"/>
      <c r="L53" s="46"/>
      <c r="M53" s="76"/>
      <c r="N53" s="47"/>
      <c r="O53" s="82"/>
      <c r="P53" s="47"/>
      <c r="Q53" s="82"/>
      <c r="R53" s="51"/>
      <c r="W53" s="52" t="str">
        <f t="shared" si="0"/>
        <v>ČEJOVIĆ S.</v>
      </c>
      <c r="X53" s="54">
        <v>3</v>
      </c>
    </row>
    <row r="54" spans="1:24" s="52" customFormat="1" ht="9" customHeight="1">
      <c r="A54" s="55"/>
      <c r="B54" s="56"/>
      <c r="C54" s="57"/>
      <c r="D54" s="58"/>
      <c r="E54" s="83"/>
      <c r="F54" s="83"/>
      <c r="G54" s="86"/>
      <c r="H54" s="60"/>
      <c r="I54" s="72"/>
      <c r="J54" s="46"/>
      <c r="K54" s="46"/>
      <c r="L54" s="46"/>
      <c r="M54" s="76"/>
      <c r="N54" s="73">
        <f>IF(ISTEXT(O54),"",'[1]PODEŠAVANJA-NE BRISATI'!BL30)</f>
      </c>
      <c r="O54" s="74" t="s">
        <v>29</v>
      </c>
      <c r="P54" s="62" t="str">
        <f>UPPER(IF(OR(O54="a",O54="as"),N46,IF(OR(O54="b",O54="bs"),N62,)))</f>
        <v>MARTISHEV V.</v>
      </c>
      <c r="Q54" s="89"/>
      <c r="R54" s="51"/>
      <c r="W54" s="52" t="str">
        <f t="shared" si="0"/>
        <v> .</v>
      </c>
      <c r="X54" s="54"/>
    </row>
    <row r="55" spans="1:24" s="52" customFormat="1" ht="9" customHeight="1">
      <c r="A55" s="39">
        <v>25</v>
      </c>
      <c r="B55" s="40" t="str">
        <f>IF($D55="","",VLOOKUP($D55,'[1]PRIPREMA DECACI GT'!$A$7:$P$39,15))</f>
        <v>DA</v>
      </c>
      <c r="C55" s="41">
        <f>IF($D55="","",VLOOKUP($D55,'[1]PRIPREMA DECACI GT'!$A$7:$P$39,16))</f>
        <v>79</v>
      </c>
      <c r="D55" s="63">
        <v>7</v>
      </c>
      <c r="E55" s="44" t="str">
        <f>UPPER(IF($D55="","",VLOOKUP($D55,'[1]PRIPREMA DECACI GT'!$A$7:$P$39,2)))</f>
        <v>KURTOVIĆ</v>
      </c>
      <c r="F55" s="44" t="str">
        <f>IF($D55="","",VLOOKUP($D55,'[1]PRIPREMA DECACI GT'!$A$7:$P$39,3))</f>
        <v>LUKA</v>
      </c>
      <c r="G55" s="44"/>
      <c r="H55" s="44" t="str">
        <f>IF($D55="","",VLOOKUP($D55,'[1]PRIPREMA DECACI GT'!$A$7:$P$39,4))</f>
        <v>TIP</v>
      </c>
      <c r="I55" s="45"/>
      <c r="J55" s="46"/>
      <c r="K55" s="46"/>
      <c r="L55" s="46"/>
      <c r="M55" s="76"/>
      <c r="N55" s="73"/>
      <c r="O55" s="82"/>
      <c r="P55" s="46" t="s">
        <v>35</v>
      </c>
      <c r="Q55" s="48"/>
      <c r="R55" s="51"/>
      <c r="W55" s="52" t="str">
        <f t="shared" si="0"/>
        <v>KURTOVIĆ L.</v>
      </c>
      <c r="X55" s="54">
        <v>5</v>
      </c>
    </row>
    <row r="56" spans="1:24" s="52" customFormat="1" ht="9" customHeight="1">
      <c r="A56" s="55"/>
      <c r="B56" s="56"/>
      <c r="C56" s="57"/>
      <c r="D56" s="58"/>
      <c r="E56" s="83"/>
      <c r="F56" s="83"/>
      <c r="G56" s="59">
        <f>IF(OR(ISTEXT(I56),D57="b"),"",'[1]PODEŠAVANJA-NE BRISATI'!BL13)</f>
      </c>
      <c r="H56" s="60"/>
      <c r="I56" s="61"/>
      <c r="J56" s="62" t="str">
        <f>IF(D57="B",W55,UPPER(IF(OR(I56="a",I56="as"),W55,IF(OR(I56="b",I56="bs"),W57,))))</f>
        <v>KURTOVIĆ L.</v>
      </c>
      <c r="K56" s="62"/>
      <c r="L56" s="46"/>
      <c r="M56" s="76"/>
      <c r="N56" s="47"/>
      <c r="O56" s="82"/>
      <c r="P56" s="47"/>
      <c r="Q56" s="48"/>
      <c r="R56" s="51"/>
      <c r="W56" s="52" t="str">
        <f t="shared" si="0"/>
        <v> .</v>
      </c>
      <c r="X56" s="54"/>
    </row>
    <row r="57" spans="1:24" s="52" customFormat="1" ht="9" customHeight="1">
      <c r="A57" s="55">
        <v>26</v>
      </c>
      <c r="B57" s="40">
        <f>IF($D57="","",VLOOKUP($D57,'[1]PRIPREMA DECACI GT'!$A$7:$P$39,15))</f>
        <v>0</v>
      </c>
      <c r="C57" s="41">
        <f>IF($D57="","",VLOOKUP($D57,'[1]PRIPREMA DECACI GT'!$A$7:$P$39,16))</f>
        <v>0</v>
      </c>
      <c r="D57" s="63" t="s">
        <v>18</v>
      </c>
      <c r="E57" s="64" t="str">
        <f>UPPER(IF($D57="","",VLOOKUP($D57,'[1]PRIPREMA DECACI GT'!$A$7:$P$39,2)))</f>
        <v>BYE</v>
      </c>
      <c r="F57" s="64">
        <f>IF($D57="","",VLOOKUP($D57,'[1]PRIPREMA DECACI GT'!$A$7:$P$39,3))</f>
        <v>0</v>
      </c>
      <c r="G57" s="65"/>
      <c r="H57" s="66">
        <f>IF($D57="","",VLOOKUP($D57,'[1]PRIPREMA DECACI GT'!$A$7:$P$39,4))</f>
        <v>0</v>
      </c>
      <c r="I57" s="67"/>
      <c r="J57" s="46"/>
      <c r="K57" s="68"/>
      <c r="L57" s="46"/>
      <c r="M57" s="76"/>
      <c r="N57" s="47"/>
      <c r="O57" s="82"/>
      <c r="P57" s="47"/>
      <c r="Q57" s="48"/>
      <c r="R57" s="51"/>
      <c r="W57" s="52" t="str">
        <f t="shared" si="0"/>
        <v>BYE 0.</v>
      </c>
      <c r="X57" s="54" t="s">
        <v>18</v>
      </c>
    </row>
    <row r="58" spans="1:24" s="52" customFormat="1" ht="9" customHeight="1">
      <c r="A58" s="55"/>
      <c r="B58" s="56"/>
      <c r="C58" s="57"/>
      <c r="D58" s="69"/>
      <c r="E58" s="83"/>
      <c r="F58" s="83"/>
      <c r="G58" s="71"/>
      <c r="H58" s="60"/>
      <c r="I58" s="72"/>
      <c r="J58" s="73">
        <f>IF(ISTEXT(K58),"",'[1]PODEŠAVANJA-NE BRISATI'!BL23)</f>
      </c>
      <c r="K58" s="74" t="s">
        <v>24</v>
      </c>
      <c r="L58" s="62" t="str">
        <f>UPPER(IF(OR(K58="a",K58="as"),J56,IF(OR(K58="b",K58="bs"),J60,)))</f>
        <v>KURTOVIĆ L.</v>
      </c>
      <c r="M58" s="75"/>
      <c r="N58" s="47"/>
      <c r="O58" s="82"/>
      <c r="P58" s="47"/>
      <c r="Q58" s="48"/>
      <c r="R58" s="51"/>
      <c r="W58" s="52" t="str">
        <f t="shared" si="0"/>
        <v> .</v>
      </c>
      <c r="X58" s="54"/>
    </row>
    <row r="59" spans="1:24" s="52" customFormat="1" ht="9" customHeight="1">
      <c r="A59" s="55">
        <v>27</v>
      </c>
      <c r="B59" s="40">
        <f>IF($D59="","",VLOOKUP($D59,'[1]PRIPREMA DECACI GT'!$A$7:$P$39,15))</f>
        <v>0</v>
      </c>
      <c r="C59" s="41">
        <f>IF($D59="","",VLOOKUP($D59,'[1]PRIPREMA DECACI GT'!$A$7:$P$39,16))</f>
        <v>0</v>
      </c>
      <c r="D59" s="63" t="s">
        <v>18</v>
      </c>
      <c r="E59" s="64" t="str">
        <f>UPPER(IF($D59="","",VLOOKUP($D59,'[1]PRIPREMA DECACI GT'!$A$7:$P$39,2)))</f>
        <v>BYE</v>
      </c>
      <c r="F59" s="64">
        <f>IF($D59="","",VLOOKUP($D59,'[1]PRIPREMA DECACI GT'!$A$7:$P$39,3))</f>
        <v>0</v>
      </c>
      <c r="G59" s="64"/>
      <c r="H59" s="66">
        <f>IF($D59="","",VLOOKUP($D59,'[1]PRIPREMA DECACI GT'!$A$7:$P$39,4))</f>
        <v>0</v>
      </c>
      <c r="I59" s="45"/>
      <c r="J59" s="73"/>
      <c r="K59" s="77"/>
      <c r="L59" s="46" t="s">
        <v>36</v>
      </c>
      <c r="M59" s="78"/>
      <c r="N59" s="47"/>
      <c r="O59" s="82"/>
      <c r="P59" s="47"/>
      <c r="Q59" s="48"/>
      <c r="R59" s="95"/>
      <c r="W59" s="52" t="str">
        <f t="shared" si="0"/>
        <v>BYE 0.</v>
      </c>
      <c r="X59" s="54">
        <v>18</v>
      </c>
    </row>
    <row r="60" spans="1:24" s="52" customFormat="1" ht="9" customHeight="1">
      <c r="A60" s="55"/>
      <c r="B60" s="88"/>
      <c r="C60" s="57"/>
      <c r="D60" s="69"/>
      <c r="E60" s="83"/>
      <c r="F60" s="83"/>
      <c r="G60" s="59">
        <f>IF(OR(ISTEXT(I60),D61="b",D59="B"),"",'[1]PODEŠAVANJA-NE BRISATI'!BL14)</f>
      </c>
      <c r="H60" s="60"/>
      <c r="I60" s="61"/>
      <c r="J60" s="62" t="str">
        <f>IF(D61="b",W59,IF(D59="b",W61,UPPER(IF(OR(I60="a",I60="as"),W59,IF(OR(I60="b",I60="bs"),W61,)))))</f>
        <v>SAVIĆ M.</v>
      </c>
      <c r="K60" s="79"/>
      <c r="L60" s="46"/>
      <c r="M60" s="78"/>
      <c r="N60" s="47"/>
      <c r="O60" s="82"/>
      <c r="P60" s="47"/>
      <c r="Q60" s="48"/>
      <c r="R60" s="51"/>
      <c r="W60" s="52" t="str">
        <f t="shared" si="0"/>
        <v> .</v>
      </c>
      <c r="X60" s="54"/>
    </row>
    <row r="61" spans="1:24" s="52" customFormat="1" ht="9" customHeight="1">
      <c r="A61" s="55">
        <v>28</v>
      </c>
      <c r="B61" s="40" t="str">
        <f>IF($D61="","",VLOOKUP($D61,'[1]PRIPREMA DECACI GT'!$A$7:$P$39,15))</f>
        <v>DA</v>
      </c>
      <c r="C61" s="41">
        <f>IF($D61="","",VLOOKUP($D61,'[1]PRIPREMA DECACI GT'!$A$7:$P$39,16))</f>
        <v>114</v>
      </c>
      <c r="D61" s="63">
        <v>12</v>
      </c>
      <c r="E61" s="64" t="str">
        <f>UPPER(IF($D61="","",VLOOKUP($D61,'[1]PRIPREMA DECACI GT'!$A$7:$P$39,2)))</f>
        <v>SAVIĆ</v>
      </c>
      <c r="F61" s="64" t="str">
        <f>IF($D61="","",VLOOKUP($D61,'[1]PRIPREMA DECACI GT'!$A$7:$P$39,3))</f>
        <v>MIHAILO</v>
      </c>
      <c r="G61" s="65"/>
      <c r="H61" s="66" t="str">
        <f>IF($D61="","",VLOOKUP($D61,'[1]PRIPREMA DECACI GT'!$A$7:$P$39,4))</f>
        <v>DJU</v>
      </c>
      <c r="I61" s="80"/>
      <c r="J61" s="46"/>
      <c r="K61" s="46"/>
      <c r="L61" s="46"/>
      <c r="M61" s="78"/>
      <c r="N61" s="47"/>
      <c r="O61" s="82"/>
      <c r="P61" s="47"/>
      <c r="Q61" s="48"/>
      <c r="R61" s="51"/>
      <c r="W61" s="52" t="str">
        <f t="shared" si="0"/>
        <v>SAVIĆ M.</v>
      </c>
      <c r="X61" s="54" t="s">
        <v>18</v>
      </c>
    </row>
    <row r="62" spans="1:24" s="52" customFormat="1" ht="9" customHeight="1">
      <c r="A62" s="55"/>
      <c r="B62" s="56"/>
      <c r="C62" s="57"/>
      <c r="D62" s="69"/>
      <c r="E62" s="83"/>
      <c r="F62" s="83"/>
      <c r="G62" s="71"/>
      <c r="H62" s="60"/>
      <c r="I62" s="72"/>
      <c r="J62" s="46"/>
      <c r="K62" s="46"/>
      <c r="L62" s="73">
        <f>IF(ISTEXT(M62),"",'[1]PODEŠAVANJA-NE BRISATI'!BL28)</f>
      </c>
      <c r="M62" s="74" t="s">
        <v>29</v>
      </c>
      <c r="N62" s="62" t="str">
        <f>UPPER(IF(OR(M62="a",M62="as"),L58,IF(OR(M62="b",M62="bs"),L66,)))</f>
        <v>MARTISHEV V.</v>
      </c>
      <c r="O62" s="89"/>
      <c r="P62" s="47"/>
      <c r="Q62" s="48"/>
      <c r="R62" s="51"/>
      <c r="W62" s="52" t="str">
        <f t="shared" si="0"/>
        <v> .</v>
      </c>
      <c r="X62" s="54"/>
    </row>
    <row r="63" spans="1:24" s="52" customFormat="1" ht="9" customHeight="1">
      <c r="A63" s="55">
        <v>29</v>
      </c>
      <c r="B63" s="40" t="str">
        <f>IF($D63="","",VLOOKUP($D63,'[1]PRIPREMA DECACI GT'!$A$7:$P$39,15))</f>
        <v>DA</v>
      </c>
      <c r="C63" s="41">
        <f>IF($D63="","",VLOOKUP($D63,'[1]PRIPREMA DECACI GT'!$A$7:$P$39,16))</f>
        <v>111</v>
      </c>
      <c r="D63" s="63">
        <v>11</v>
      </c>
      <c r="E63" s="64" t="str">
        <f>UPPER(IF($D63="","",VLOOKUP($D63,'[1]PRIPREMA DECACI GT'!$A$7:$P$39,2)))</f>
        <v>MLADENOVIĆ</v>
      </c>
      <c r="F63" s="64" t="str">
        <f>IF($D63="","",VLOOKUP($D63,'[1]PRIPREMA DECACI GT'!$A$7:$P$39,3))</f>
        <v>VELIBOR</v>
      </c>
      <c r="G63" s="64"/>
      <c r="H63" s="66" t="str">
        <f>IF($D63="","",VLOOKUP($D63,'[1]PRIPREMA DECACI GT'!$A$7:$P$39,4))</f>
        <v>DRI</v>
      </c>
      <c r="I63" s="81"/>
      <c r="J63" s="46"/>
      <c r="K63" s="46"/>
      <c r="L63" s="73"/>
      <c r="M63" s="78"/>
      <c r="N63" s="46" t="s">
        <v>37</v>
      </c>
      <c r="O63" s="76"/>
      <c r="P63" s="49"/>
      <c r="Q63" s="50"/>
      <c r="R63" s="51"/>
      <c r="W63" s="52" t="str">
        <f t="shared" si="0"/>
        <v>MLADENOVIĆ V.</v>
      </c>
      <c r="X63" s="54" t="s">
        <v>18</v>
      </c>
    </row>
    <row r="64" spans="1:24" s="52" customFormat="1" ht="9" customHeight="1">
      <c r="A64" s="55"/>
      <c r="B64" s="56"/>
      <c r="C64" s="57"/>
      <c r="D64" s="69"/>
      <c r="E64" s="83"/>
      <c r="F64" s="83"/>
      <c r="G64" s="59">
        <f>IF(OR(ISTEXT(I64),D65="b",D63="B"),"",'[1]PODEŠAVANJA-NE BRISATI'!BL15)</f>
      </c>
      <c r="H64" s="60"/>
      <c r="I64" s="61" t="s">
        <v>22</v>
      </c>
      <c r="J64" s="62" t="str">
        <f>IF(D65="b",W63,IF(D63="b",W65,UPPER(IF(OR(I64="a",I64="as"),W63,IF(OR(I64="b",I64="bs"),W65,)))))</f>
        <v>MLADENOVIĆ V.</v>
      </c>
      <c r="K64" s="62"/>
      <c r="L64" s="46"/>
      <c r="M64" s="78"/>
      <c r="N64" s="76"/>
      <c r="O64" s="76"/>
      <c r="P64" s="49"/>
      <c r="Q64" s="50"/>
      <c r="R64" s="51"/>
      <c r="W64" s="52" t="str">
        <f t="shared" si="0"/>
        <v> .</v>
      </c>
      <c r="X64" s="54"/>
    </row>
    <row r="65" spans="1:24" s="52" customFormat="1" ht="9" customHeight="1">
      <c r="A65" s="55">
        <v>30</v>
      </c>
      <c r="B65" s="40" t="str">
        <f>IF($D65="","",VLOOKUP($D65,'[1]PRIPREMA DECACI GT'!$A$7:$P$39,15))</f>
        <v>DA</v>
      </c>
      <c r="C65" s="41">
        <f>IF($D65="","",VLOOKUP($D65,'[1]PRIPREMA DECACI GT'!$A$7:$P$39,16))</f>
        <v>0</v>
      </c>
      <c r="D65" s="63">
        <v>21</v>
      </c>
      <c r="E65" s="64" t="str">
        <f>UPPER(IF($D65="","",VLOOKUP($D65,'[1]PRIPREMA DECACI GT'!$A$7:$P$39,2)))</f>
        <v>PADERIN</v>
      </c>
      <c r="F65" s="64" t="str">
        <f>IF($D65="","",VLOOKUP($D65,'[1]PRIPREMA DECACI GT'!$A$7:$P$39,3))</f>
        <v>NIKITA</v>
      </c>
      <c r="G65" s="65"/>
      <c r="H65" s="66" t="str">
        <f>IF($D65="","",VLOOKUP($D65,'[1]PRIPREMA DECACI GT'!$A$7:$P$39,4))</f>
        <v>CLA</v>
      </c>
      <c r="I65" s="67"/>
      <c r="J65" s="46" t="s">
        <v>38</v>
      </c>
      <c r="K65" s="68"/>
      <c r="L65" s="46"/>
      <c r="M65" s="78"/>
      <c r="N65" s="76"/>
      <c r="O65" s="76"/>
      <c r="P65" s="49"/>
      <c r="Q65" s="50"/>
      <c r="R65" s="51"/>
      <c r="W65" s="52" t="str">
        <f t="shared" si="0"/>
        <v>PADERIN N.</v>
      </c>
      <c r="X65" s="54">
        <v>19</v>
      </c>
    </row>
    <row r="66" spans="1:24" s="52" customFormat="1" ht="9" customHeight="1">
      <c r="A66" s="55"/>
      <c r="B66" s="88"/>
      <c r="C66" s="57"/>
      <c r="D66" s="69"/>
      <c r="E66" s="83"/>
      <c r="F66" s="83"/>
      <c r="G66" s="71"/>
      <c r="H66" s="60"/>
      <c r="I66" s="72"/>
      <c r="J66" s="73">
        <f>IF(ISTEXT(K66),"",'[1]PODEŠAVANJA-NE BRISATI'!BL24)</f>
      </c>
      <c r="K66" s="74" t="s">
        <v>29</v>
      </c>
      <c r="L66" s="62" t="str">
        <f>UPPER(IF(OR(K66="a",K66="as"),J64,IF(OR(K66="b",K66="bs"),J68,)))</f>
        <v>MARTISHEV V.</v>
      </c>
      <c r="M66" s="84"/>
      <c r="N66" s="76"/>
      <c r="O66" s="76"/>
      <c r="P66" s="49"/>
      <c r="Q66" s="50"/>
      <c r="R66" s="51"/>
      <c r="W66" s="52" t="str">
        <f t="shared" si="0"/>
        <v> .</v>
      </c>
      <c r="X66" s="54"/>
    </row>
    <row r="67" spans="1:24" s="52" customFormat="1" ht="9" customHeight="1">
      <c r="A67" s="55">
        <v>31</v>
      </c>
      <c r="B67" s="40">
        <f>IF($D67="","",VLOOKUP($D67,'[1]PRIPREMA DECACI GT'!$A$7:$P$39,15))</f>
        <v>0</v>
      </c>
      <c r="C67" s="41">
        <f>IF($D67="","",VLOOKUP($D67,'[1]PRIPREMA DECACI GT'!$A$7:$P$39,16))</f>
        <v>0</v>
      </c>
      <c r="D67" s="63" t="s">
        <v>18</v>
      </c>
      <c r="E67" s="64" t="str">
        <f>UPPER(IF($D67="","",VLOOKUP($D67,'[1]PRIPREMA DECACI GT'!$A$7:$P$39,2)))</f>
        <v>BYE</v>
      </c>
      <c r="F67" s="64">
        <f>IF($D67="","",VLOOKUP($D67,'[1]PRIPREMA DECACI GT'!$A$7:$P$39,3))</f>
        <v>0</v>
      </c>
      <c r="G67" s="64"/>
      <c r="H67" s="66">
        <f>IF($D67="","",VLOOKUP($D67,'[1]PRIPREMA DECACI GT'!$A$7:$P$39,4))</f>
        <v>0</v>
      </c>
      <c r="I67" s="45"/>
      <c r="J67" s="73"/>
      <c r="K67" s="77"/>
      <c r="L67" s="46" t="s">
        <v>31</v>
      </c>
      <c r="M67" s="76"/>
      <c r="N67" s="76"/>
      <c r="O67" s="76"/>
      <c r="P67" s="49"/>
      <c r="Q67" s="50"/>
      <c r="R67" s="51"/>
      <c r="W67" s="52" t="str">
        <f t="shared" si="0"/>
        <v>BYE 0.</v>
      </c>
      <c r="X67" s="54" t="s">
        <v>18</v>
      </c>
    </row>
    <row r="68" spans="1:24" s="52" customFormat="1" ht="9" customHeight="1">
      <c r="A68" s="55"/>
      <c r="B68" s="56"/>
      <c r="C68" s="57"/>
      <c r="D68" s="58"/>
      <c r="E68" s="83"/>
      <c r="F68" s="83"/>
      <c r="G68" s="59">
        <f>IF(OR(ISTEXT(I68),D67="b"),"",'[1]PODEŠAVANJA-NE BRISATI'!BL16)</f>
      </c>
      <c r="H68" s="60"/>
      <c r="I68" s="61"/>
      <c r="J68" s="62" t="str">
        <f>IF(D67="b",W69,UPPER(IF(OR(I68="a",I68="as"),W67,IF(OR(I68="b",I68="bs"),W69,))))</f>
        <v>MARTISHEV V.</v>
      </c>
      <c r="K68" s="79"/>
      <c r="L68" s="46"/>
      <c r="M68" s="76"/>
      <c r="N68" s="76"/>
      <c r="O68" s="76"/>
      <c r="P68" s="49"/>
      <c r="Q68" s="50"/>
      <c r="R68" s="51"/>
      <c r="W68" s="52" t="str">
        <f t="shared" si="0"/>
        <v> .</v>
      </c>
      <c r="X68" s="54"/>
    </row>
    <row r="69" spans="1:24" s="52" customFormat="1" ht="9" customHeight="1">
      <c r="A69" s="39">
        <v>32</v>
      </c>
      <c r="B69" s="40" t="str">
        <f>IF($D69="","",VLOOKUP($D69,'[1]PRIPREMA DECACI GT'!$A$7:$P$39,15))</f>
        <v>DA</v>
      </c>
      <c r="C69" s="41">
        <f>IF($D69="","",VLOOKUP($D69,'[1]PRIPREMA DECACI GT'!$A$7:$P$39,16))</f>
        <v>36</v>
      </c>
      <c r="D69" s="63">
        <v>2</v>
      </c>
      <c r="E69" s="44" t="str">
        <f>UPPER(IF($D69="","",VLOOKUP($D69,'[1]PRIPREMA DECACI GT'!$A$7:$P$39,2)))</f>
        <v>MARTISHEV</v>
      </c>
      <c r="F69" s="44" t="str">
        <f>IF($D69="","",VLOOKUP($D69,'[1]PRIPREMA DECACI GT'!$A$7:$P$39,3))</f>
        <v>VALERIY</v>
      </c>
      <c r="G69" s="65"/>
      <c r="H69" s="44" t="str">
        <f>IF($D69="","",VLOOKUP($D69,'[1]PRIPREMA DECACI GT'!$A$7:$P$39,4))</f>
        <v>MIL</v>
      </c>
      <c r="I69" s="80"/>
      <c r="J69" s="46"/>
      <c r="K69" s="46"/>
      <c r="L69" s="46"/>
      <c r="M69" s="46"/>
      <c r="N69" s="47"/>
      <c r="O69" s="48"/>
      <c r="P69" s="49"/>
      <c r="Q69" s="50"/>
      <c r="R69" s="51"/>
      <c r="W69" s="52" t="str">
        <f t="shared" si="0"/>
        <v>MARTISHEV V.</v>
      </c>
      <c r="X69" s="54">
        <v>2</v>
      </c>
    </row>
    <row r="70" spans="1:18" s="102" customFormat="1" ht="6.75" customHeight="1">
      <c r="A70" s="96"/>
      <c r="B70" s="96"/>
      <c r="C70" s="96"/>
      <c r="D70" s="96"/>
      <c r="E70" s="97"/>
      <c r="F70" s="97"/>
      <c r="G70" s="97"/>
      <c r="H70" s="97"/>
      <c r="I70" s="98"/>
      <c r="J70" s="99"/>
      <c r="K70" s="100"/>
      <c r="L70" s="99"/>
      <c r="M70" s="100"/>
      <c r="N70" s="99"/>
      <c r="O70" s="100"/>
      <c r="P70" s="99"/>
      <c r="Q70" s="100"/>
      <c r="R70" s="101"/>
    </row>
    <row r="71" spans="1:17" s="116" customFormat="1" ht="10.5" customHeight="1">
      <c r="A71" s="103" t="s">
        <v>39</v>
      </c>
      <c r="B71" s="104"/>
      <c r="C71" s="105"/>
      <c r="D71" s="106" t="s">
        <v>40</v>
      </c>
      <c r="E71" s="107" t="s">
        <v>41</v>
      </c>
      <c r="F71" s="106"/>
      <c r="G71" s="108"/>
      <c r="H71" s="109"/>
      <c r="I71" s="106" t="s">
        <v>40</v>
      </c>
      <c r="J71" s="110" t="str">
        <f>IF(OR('[1]PODEŠAVANJA-NE BRISATI'!G10="A",'[1]PODEŠAVANJA-NE BRISATI'!G10="l",'[1]PODEŠAVANJA-NE BRISATI'!G10="I"),"LL","ALT")</f>
        <v>ALT</v>
      </c>
      <c r="K71" s="111"/>
      <c r="L71" s="107" t="s">
        <v>42</v>
      </c>
      <c r="M71" s="112"/>
      <c r="N71" s="113" t="s">
        <v>43</v>
      </c>
      <c r="O71" s="113"/>
      <c r="P71" s="114" t="s">
        <v>44</v>
      </c>
      <c r="Q71" s="115"/>
    </row>
    <row r="72" spans="1:17" s="116" customFormat="1" ht="9" customHeight="1">
      <c r="A72" s="117" t="s">
        <v>45</v>
      </c>
      <c r="B72" s="118"/>
      <c r="C72" s="119" t="s">
        <v>46</v>
      </c>
      <c r="D72" s="120">
        <v>1</v>
      </c>
      <c r="E72" s="121" t="str">
        <f>'[1]PRIPREMA DECACI GT'!B8</f>
        <v>MACURA</v>
      </c>
      <c r="F72" s="121" t="str">
        <f>'[1]PRIPREMA DECACI GT'!C8</f>
        <v>MILAN</v>
      </c>
      <c r="G72" s="122"/>
      <c r="H72" s="123"/>
      <c r="I72" s="124" t="s">
        <v>47</v>
      </c>
      <c r="J72" s="118"/>
      <c r="K72" s="125"/>
      <c r="L72" s="118"/>
      <c r="M72" s="126"/>
      <c r="N72" s="127" t="s">
        <v>48</v>
      </c>
      <c r="O72" s="128"/>
      <c r="P72" s="128"/>
      <c r="Q72" s="129"/>
    </row>
    <row r="73" spans="1:17" s="116" customFormat="1" ht="9" customHeight="1">
      <c r="A73" s="117" t="s">
        <v>49</v>
      </c>
      <c r="B73" s="118"/>
      <c r="C73" s="130">
        <f>'[1]PRIPREMA DECACI GT'!P8</f>
        <v>27</v>
      </c>
      <c r="D73" s="120">
        <v>2</v>
      </c>
      <c r="E73" s="121" t="str">
        <f>'[1]PRIPREMA DECACI GT'!B9</f>
        <v>MARTISHEV</v>
      </c>
      <c r="F73" s="121" t="str">
        <f>'[1]PRIPREMA DECACI GT'!C9</f>
        <v>VALERIY</v>
      </c>
      <c r="G73" s="122"/>
      <c r="H73" s="123"/>
      <c r="I73" s="124" t="s">
        <v>50</v>
      </c>
      <c r="J73" s="118"/>
      <c r="K73" s="125"/>
      <c r="L73" s="118"/>
      <c r="M73" s="126"/>
      <c r="N73" s="131" t="str">
        <f>#VALUE!</f>
        <v>BYE</v>
      </c>
      <c r="O73" s="132"/>
      <c r="P73" s="132"/>
      <c r="Q73" s="133"/>
    </row>
    <row r="74" spans="1:17" s="116" customFormat="1" ht="9" customHeight="1">
      <c r="A74" s="134" t="s">
        <v>51</v>
      </c>
      <c r="B74" s="135"/>
      <c r="C74" s="136">
        <f>#VALUE!</f>
        <v>0</v>
      </c>
      <c r="D74" s="120">
        <v>3</v>
      </c>
      <c r="E74" s="121" t="str">
        <f>'[1]PRIPREMA DECACI GT'!B10</f>
        <v>POPOVIĆ</v>
      </c>
      <c r="F74" s="121" t="str">
        <f>'[1]PRIPREMA DECACI GT'!C10</f>
        <v>PREDRAG</v>
      </c>
      <c r="G74" s="122"/>
      <c r="H74" s="123"/>
      <c r="I74" s="124" t="s">
        <v>52</v>
      </c>
      <c r="J74" s="118"/>
      <c r="K74" s="125"/>
      <c r="L74" s="118"/>
      <c r="M74" s="126"/>
      <c r="N74" s="127" t="s">
        <v>53</v>
      </c>
      <c r="O74" s="128"/>
      <c r="P74" s="128"/>
      <c r="Q74" s="129"/>
    </row>
    <row r="75" spans="1:17" s="116" customFormat="1" ht="9" customHeight="1">
      <c r="A75" s="137"/>
      <c r="B75" s="27"/>
      <c r="C75" s="138"/>
      <c r="D75" s="120">
        <v>4</v>
      </c>
      <c r="E75" s="121" t="str">
        <f>'[1]PRIPREMA DECACI GT'!B11</f>
        <v>ČEJOVIĆ</v>
      </c>
      <c r="F75" s="121" t="str">
        <f>'[1]PRIPREMA DECACI GT'!C11</f>
        <v>SLOBODAN</v>
      </c>
      <c r="G75" s="122"/>
      <c r="H75" s="123"/>
      <c r="I75" s="124" t="s">
        <v>54</v>
      </c>
      <c r="J75" s="118"/>
      <c r="K75" s="125"/>
      <c r="L75" s="118"/>
      <c r="M75" s="126"/>
      <c r="N75" s="118"/>
      <c r="O75" s="125"/>
      <c r="P75" s="118"/>
      <c r="Q75" s="126"/>
    </row>
    <row r="76" spans="1:17" s="116" customFormat="1" ht="9" customHeight="1">
      <c r="A76" s="139" t="s">
        <v>55</v>
      </c>
      <c r="B76" s="140"/>
      <c r="C76" s="141"/>
      <c r="D76" s="120" t="s">
        <v>56</v>
      </c>
      <c r="E76" s="121" t="str">
        <f>'[1]PRIPREMA DECACI GT'!B12</f>
        <v>STEFANOVIĆ</v>
      </c>
      <c r="F76" s="121" t="str">
        <f>'[1]PRIPREMA DECACI GT'!C12</f>
        <v>ALEKSANDAR</v>
      </c>
      <c r="G76" s="122"/>
      <c r="H76" s="123"/>
      <c r="I76" s="124" t="s">
        <v>56</v>
      </c>
      <c r="J76" s="118"/>
      <c r="K76" s="125"/>
      <c r="L76" s="118"/>
      <c r="M76" s="126"/>
      <c r="N76" s="135"/>
      <c r="O76" s="142"/>
      <c r="P76" s="135"/>
      <c r="Q76" s="133"/>
    </row>
    <row r="77" spans="1:17" s="116" customFormat="1" ht="9" customHeight="1">
      <c r="A77" s="117" t="s">
        <v>45</v>
      </c>
      <c r="B77" s="118"/>
      <c r="C77" s="119" t="str">
        <f>C72</f>
        <v>27.11.2017.</v>
      </c>
      <c r="D77" s="120" t="s">
        <v>57</v>
      </c>
      <c r="E77" s="121" t="str">
        <f>'[1]PRIPREMA DECACI GT'!B13</f>
        <v>TRAVICA</v>
      </c>
      <c r="F77" s="121" t="str">
        <f>'[1]PRIPREMA DECACI GT'!C13</f>
        <v>JAKOV</v>
      </c>
      <c r="G77" s="122"/>
      <c r="H77" s="123"/>
      <c r="I77" s="124" t="s">
        <v>57</v>
      </c>
      <c r="J77" s="118"/>
      <c r="K77" s="125"/>
      <c r="L77" s="118"/>
      <c r="M77" s="126"/>
      <c r="N77" s="127" t="s">
        <v>58</v>
      </c>
      <c r="O77" s="128"/>
      <c r="P77" s="128"/>
      <c r="Q77" s="129"/>
    </row>
    <row r="78" spans="1:17" s="116" customFormat="1" ht="9" customHeight="1">
      <c r="A78" s="117" t="s">
        <v>59</v>
      </c>
      <c r="B78" s="118"/>
      <c r="C78" s="143">
        <f>'[1]PRIPREMA DECACI GT'!P8</f>
        <v>27</v>
      </c>
      <c r="D78" s="120" t="s">
        <v>60</v>
      </c>
      <c r="E78" s="121" t="str">
        <f>'[1]PRIPREMA DECACI GT'!B14</f>
        <v>KURTOVIĆ</v>
      </c>
      <c r="F78" s="121" t="str">
        <f>'[1]PRIPREMA DECACI GT'!C14</f>
        <v>LUKA</v>
      </c>
      <c r="G78" s="122"/>
      <c r="H78" s="123"/>
      <c r="I78" s="124" t="s">
        <v>60</v>
      </c>
      <c r="J78" s="118"/>
      <c r="K78" s="125"/>
      <c r="L78" s="118"/>
      <c r="M78" s="126"/>
      <c r="N78" s="118"/>
      <c r="O78" s="125"/>
      <c r="P78" s="118"/>
      <c r="Q78" s="126"/>
    </row>
    <row r="79" spans="1:17" s="116" customFormat="1" ht="9" customHeight="1">
      <c r="A79" s="134" t="s">
        <v>61</v>
      </c>
      <c r="B79" s="135"/>
      <c r="C79" s="144">
        <f>'[1]PRIPREMA DECACI GT'!H15</f>
        <v>95</v>
      </c>
      <c r="D79" s="145" t="s">
        <v>62</v>
      </c>
      <c r="E79" s="146" t="str">
        <f>'[1]PRIPREMA DECACI GT'!B15</f>
        <v>ILIĆ</v>
      </c>
      <c r="F79" s="146" t="str">
        <f>'[1]PRIPREMA DECACI GT'!C15</f>
        <v>DANILO</v>
      </c>
      <c r="G79" s="147"/>
      <c r="H79" s="148"/>
      <c r="I79" s="149" t="s">
        <v>62</v>
      </c>
      <c r="J79" s="135"/>
      <c r="K79" s="142"/>
      <c r="L79" s="135"/>
      <c r="M79" s="133"/>
      <c r="N79" s="135" t="str">
        <f>Q4</f>
        <v>Nikola Janković</v>
      </c>
      <c r="O79" s="142"/>
      <c r="P79" s="135"/>
      <c r="Q79" s="150">
        <f>MIN(4,'[1]PRIPREMA DECACI GT'!R5)</f>
        <v>4</v>
      </c>
    </row>
    <row r="118" ht="12.75">
      <c r="O118" s="151"/>
    </row>
  </sheetData>
  <sheetProtection/>
  <mergeCells count="34">
    <mergeCell ref="L62:L63"/>
    <mergeCell ref="G64:G65"/>
    <mergeCell ref="J66:J67"/>
    <mergeCell ref="G68:G69"/>
    <mergeCell ref="J50:J51"/>
    <mergeCell ref="G52:G53"/>
    <mergeCell ref="N54:N55"/>
    <mergeCell ref="G56:G57"/>
    <mergeCell ref="J58:J59"/>
    <mergeCell ref="G60:G61"/>
    <mergeCell ref="R38:R39"/>
    <mergeCell ref="G40:G41"/>
    <mergeCell ref="J42:J43"/>
    <mergeCell ref="G44:G45"/>
    <mergeCell ref="L46:L47"/>
    <mergeCell ref="G48:G49"/>
    <mergeCell ref="J26:J27"/>
    <mergeCell ref="G28:G29"/>
    <mergeCell ref="L30:L31"/>
    <mergeCell ref="G32:G33"/>
    <mergeCell ref="J34:J35"/>
    <mergeCell ref="G36:G37"/>
    <mergeCell ref="L14:L15"/>
    <mergeCell ref="G16:G17"/>
    <mergeCell ref="J18:J19"/>
    <mergeCell ref="G20:G21"/>
    <mergeCell ref="N22:N23"/>
    <mergeCell ref="G24:G25"/>
    <mergeCell ref="E3:H3"/>
    <mergeCell ref="A4:C4"/>
    <mergeCell ref="E4:H4"/>
    <mergeCell ref="G8:G9"/>
    <mergeCell ref="J10:J11"/>
    <mergeCell ref="G12:G13"/>
  </mergeCells>
  <conditionalFormatting sqref="G39 G7 G11 G15 G19 G23 G43 G47 G51 G27 G31 G35 G55 G59 G63 G67">
    <cfRule type="expression" priority="24" dxfId="13" stopIfTrue="1">
      <formula>AND($D7&lt;9,$C7&gt;0)</formula>
    </cfRule>
  </conditionalFormatting>
  <conditionalFormatting sqref="L10 L18 L26 L34 L42 L50 L58 L66 N14 N30 N46 N62 P22 P54 J8 J12 J20 J24 J40 J56 J36 J52 J68 J16 J28 J32 J44 J48 J60 J64">
    <cfRule type="expression" priority="25" dxfId="13" stopIfTrue="1">
      <formula>I8="as"</formula>
    </cfRule>
    <cfRule type="expression" priority="26" dxfId="13" stopIfTrue="1">
      <formula>I8="bs"</formula>
    </cfRule>
  </conditionalFormatting>
  <conditionalFormatting sqref="B7:B69">
    <cfRule type="cellIs" priority="27" dxfId="26" operator="equal" stopIfTrue="1">
      <formula>"QA"</formula>
    </cfRule>
    <cfRule type="cellIs" priority="28" dxfId="26" operator="equal" stopIfTrue="1">
      <formula>"DA"</formula>
    </cfRule>
  </conditionalFormatting>
  <conditionalFormatting sqref="Q79 O39">
    <cfRule type="expression" priority="29" dxfId="22" stopIfTrue="1">
      <formula>$N$1="CU"</formula>
    </cfRule>
  </conditionalFormatting>
  <conditionalFormatting sqref="P38">
    <cfRule type="expression" priority="30" dxfId="13" stopIfTrue="1">
      <formula>O38="as"</formula>
    </cfRule>
    <cfRule type="expression" priority="31" dxfId="13" stopIfTrue="1">
      <formula>O38="bs"</formula>
    </cfRule>
  </conditionalFormatting>
  <conditionalFormatting sqref="Q79">
    <cfRule type="expression" priority="23" dxfId="22" stopIfTrue="1">
      <formula>$N$1="CU"</formula>
    </cfRule>
  </conditionalFormatting>
  <conditionalFormatting sqref="D9 D11 D13 D15 D17 D19 D21 D23 D25 D27 D29 D31 D33 D35 D37 D39 D41 D43 D45 D47 D49 D51 D53 D55 D57 D59 D61 D63 D65 D67 D69 D7">
    <cfRule type="expression" priority="2" dxfId="21" stopIfTrue="1">
      <formula>$D7&gt;0</formula>
    </cfRule>
  </conditionalFormatting>
  <conditionalFormatting sqref="J8">
    <cfRule type="expression" priority="22" dxfId="13">
      <formula>$D$9="b"</formula>
    </cfRule>
  </conditionalFormatting>
  <conditionalFormatting sqref="J20">
    <cfRule type="expression" priority="21" dxfId="13">
      <formula>$D$19="b"</formula>
    </cfRule>
  </conditionalFormatting>
  <conditionalFormatting sqref="J24">
    <cfRule type="expression" priority="20" dxfId="13">
      <formula>$D$25="b"</formula>
    </cfRule>
  </conditionalFormatting>
  <conditionalFormatting sqref="J36">
    <cfRule type="expression" priority="19" dxfId="13">
      <formula>$D$35="b"</formula>
    </cfRule>
  </conditionalFormatting>
  <conditionalFormatting sqref="J40">
    <cfRule type="expression" priority="18" dxfId="13">
      <formula>$D$41="b"</formula>
    </cfRule>
  </conditionalFormatting>
  <conditionalFormatting sqref="J52">
    <cfRule type="expression" priority="17" dxfId="13">
      <formula>$D$51="b"</formula>
    </cfRule>
  </conditionalFormatting>
  <conditionalFormatting sqref="J56">
    <cfRule type="expression" priority="16" dxfId="13">
      <formula>$D$57="b"</formula>
    </cfRule>
  </conditionalFormatting>
  <conditionalFormatting sqref="J68">
    <cfRule type="expression" priority="15" dxfId="13">
      <formula>$D$67="b"</formula>
    </cfRule>
  </conditionalFormatting>
  <conditionalFormatting sqref="D7:D69">
    <cfRule type="cellIs" priority="1" dxfId="12" operator="between">
      <formula>1</formula>
      <formula>8</formula>
    </cfRule>
  </conditionalFormatting>
  <conditionalFormatting sqref="I8">
    <cfRule type="expression" priority="14" dxfId="7" stopIfTrue="1">
      <formula>$N$1="CU"</formula>
    </cfRule>
  </conditionalFormatting>
  <conditionalFormatting sqref="I12">
    <cfRule type="expression" priority="13" dxfId="7" stopIfTrue="1">
      <formula>$N$1="CU"</formula>
    </cfRule>
  </conditionalFormatting>
  <conditionalFormatting sqref="I68 I64 I60 I56 I52 I48 I44 I40 I36 I32 I28 I24 I20 I16">
    <cfRule type="expression" priority="12" dxfId="7" stopIfTrue="1">
      <formula>$N$1="CU"</formula>
    </cfRule>
  </conditionalFormatting>
  <conditionalFormatting sqref="K10">
    <cfRule type="expression" priority="11" dxfId="7" stopIfTrue="1">
      <formula>$N$1="CU"</formula>
    </cfRule>
  </conditionalFormatting>
  <conditionalFormatting sqref="O54 M62 K66 K58 K50 M46 K42 O38 M30 K34 K26 O22 M14 K18">
    <cfRule type="expression" priority="10" dxfId="7" stopIfTrue="1">
      <formula>$N$1="CU"</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1945179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2017-12-14T10:17:47Z</dcterms:created>
  <dcterms:modified xsi:type="dcterms:W3CDTF">2017-12-14T10:18:12Z</dcterms:modified>
  <cp:category/>
  <cp:version/>
  <cp:contentType/>
  <cp:contentStatus/>
</cp:coreProperties>
</file>