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activeTab="0"/>
  </bookViews>
  <sheets>
    <sheet name="DECACI GT 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32'!$A$1:$Q$79</definedName>
  </definedNames>
  <calcPr fullCalcOnLoad="1"/>
</workbook>
</file>

<file path=xl/comments1.xml><?xml version="1.0" encoding="utf-8"?>
<comments xmlns="http://schemas.openxmlformats.org/spreadsheetml/2006/main">
  <authors>
    <author>Anders Wennberg</author>
    <author>Marko</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 ref="I8" authorId="1">
      <text>
        <r>
          <rPr>
            <b/>
            <sz val="9"/>
            <rFont val="Tahoma"/>
            <family val="2"/>
          </rPr>
          <t>as-nosioc na gornjoj liniji
a-igrac na gornjoj liniji
bs-nosioc na donjoj liniji
b-igrac na donjoj liniji</t>
        </r>
      </text>
    </comment>
    <comment ref="K10" authorId="1">
      <text>
        <r>
          <rPr>
            <b/>
            <sz val="9"/>
            <rFont val="Tahoma"/>
            <family val="2"/>
          </rPr>
          <t>as-nosioc na gornjoj liniji
a-igrac na gornjoj liniji
bs-nosioc na donjoj liniji
b-igrac na donjoj liniji</t>
        </r>
      </text>
    </comment>
    <comment ref="I12" authorId="1">
      <text>
        <r>
          <rPr>
            <b/>
            <sz val="9"/>
            <rFont val="Tahoma"/>
            <family val="2"/>
          </rPr>
          <t>as-nosioc na gornjoj liniji
a-igrac na gornjoj liniji
bs-nosioc na donjoj liniji
b-igrac na donjoj liniji</t>
        </r>
      </text>
    </comment>
    <comment ref="M14" authorId="1">
      <text>
        <r>
          <rPr>
            <b/>
            <sz val="9"/>
            <rFont val="Tahoma"/>
            <family val="2"/>
          </rPr>
          <t>as-nosioc na gornjoj liniji
a-igrac na gornjoj liniji
bs-nosioc na donjoj liniji
b-igrac na donjoj liniji</t>
        </r>
      </text>
    </comment>
    <comment ref="I16" authorId="1">
      <text>
        <r>
          <rPr>
            <b/>
            <sz val="9"/>
            <rFont val="Tahoma"/>
            <family val="2"/>
          </rPr>
          <t>as-nosioc na gornjoj liniji
a-igrac na gornjoj liniji
bs-nosioc na donjoj liniji
b-igrac na donjoj liniji</t>
        </r>
      </text>
    </comment>
    <comment ref="K18" authorId="1">
      <text>
        <r>
          <rPr>
            <b/>
            <sz val="9"/>
            <rFont val="Tahoma"/>
            <family val="2"/>
          </rPr>
          <t>as-nosioc na gornjoj liniji
a-igrac na gornjoj liniji
bs-nosioc na donjoj liniji
b-igrac na donjoj liniji</t>
        </r>
      </text>
    </comment>
    <comment ref="I20" authorId="1">
      <text>
        <r>
          <rPr>
            <b/>
            <sz val="9"/>
            <rFont val="Tahoma"/>
            <family val="2"/>
          </rPr>
          <t>as-nosioc na gornjoj liniji
a-igrac na gornjoj liniji
bs-nosioc na donjoj liniji
b-igrac na donjoj liniji</t>
        </r>
      </text>
    </comment>
    <comment ref="O22" authorId="1">
      <text>
        <r>
          <rPr>
            <b/>
            <sz val="9"/>
            <rFont val="Tahoma"/>
            <family val="2"/>
          </rPr>
          <t>as-nosioc na gornjoj liniji
a-igrac na gornjoj liniji
bs-nosioc na donjoj liniji
b-igrac na donjoj liniji</t>
        </r>
      </text>
    </comment>
    <comment ref="I24" authorId="1">
      <text>
        <r>
          <rPr>
            <b/>
            <sz val="9"/>
            <rFont val="Tahoma"/>
            <family val="2"/>
          </rPr>
          <t>as-nosioc na gornjoj liniji
a-igrac na gornjoj liniji
bs-nosioc na donjoj liniji
b-igrac na donjoj liniji</t>
        </r>
      </text>
    </comment>
    <comment ref="K26" authorId="1">
      <text>
        <r>
          <rPr>
            <b/>
            <sz val="9"/>
            <rFont val="Tahoma"/>
            <family val="2"/>
          </rPr>
          <t>as-nosioc na gornjoj liniji
a-igrac na gornjoj liniji
bs-nosioc na donjoj liniji
b-igrac na donjoj liniji</t>
        </r>
      </text>
    </comment>
    <comment ref="I28" authorId="1">
      <text>
        <r>
          <rPr>
            <b/>
            <sz val="9"/>
            <rFont val="Tahoma"/>
            <family val="2"/>
          </rPr>
          <t>as-nosioc na gornjoj liniji
a-igrac na gornjoj liniji
bs-nosioc na donjoj liniji
b-igrac na donjoj liniji</t>
        </r>
      </text>
    </comment>
    <comment ref="M30" authorId="1">
      <text>
        <r>
          <rPr>
            <b/>
            <sz val="9"/>
            <rFont val="Tahoma"/>
            <family val="2"/>
          </rPr>
          <t>as-nosioc na gornjoj liniji
a-igrac na gornjoj liniji
bs-nosioc na donjoj liniji
b-igrac na donjoj liniji</t>
        </r>
      </text>
    </comment>
    <comment ref="I32" authorId="1">
      <text>
        <r>
          <rPr>
            <b/>
            <sz val="9"/>
            <rFont val="Tahoma"/>
            <family val="2"/>
          </rPr>
          <t>as-nosioc na gornjoj liniji
a-igrac na gornjoj liniji
bs-nosioc na donjoj liniji
b-igrac na donjoj liniji</t>
        </r>
      </text>
    </comment>
    <comment ref="K34" authorId="1">
      <text>
        <r>
          <rPr>
            <b/>
            <sz val="9"/>
            <rFont val="Tahoma"/>
            <family val="2"/>
          </rPr>
          <t>as-nosioc na gornjoj liniji
a-igrac na gornjoj liniji
bs-nosioc na donjoj liniji
b-igrac na donjoj liniji</t>
        </r>
      </text>
    </comment>
    <comment ref="I36" authorId="1">
      <text>
        <r>
          <rPr>
            <b/>
            <sz val="9"/>
            <rFont val="Tahoma"/>
            <family val="2"/>
          </rPr>
          <t>as-nosioc na gornjoj liniji
a-igrac na gornjoj liniji
bs-nosioc na donjoj liniji
b-igrac na donjoj liniji</t>
        </r>
      </text>
    </comment>
    <comment ref="O38" authorId="1">
      <text>
        <r>
          <rPr>
            <b/>
            <sz val="9"/>
            <rFont val="Tahoma"/>
            <family val="2"/>
          </rPr>
          <t>as-nosioc na gornjoj liniji
a-igrac na gornjoj liniji
bs-nosioc na donjoj liniji
b-igrac na donjoj liniji</t>
        </r>
      </text>
    </comment>
    <comment ref="I40" authorId="1">
      <text>
        <r>
          <rPr>
            <b/>
            <sz val="9"/>
            <rFont val="Tahoma"/>
            <family val="2"/>
          </rPr>
          <t>as-nosioc na gornjoj liniji
a-igrac na gornjoj liniji
bs-nosioc na donjoj liniji
b-igrac na donjoj liniji</t>
        </r>
      </text>
    </comment>
    <comment ref="K42" authorId="1">
      <text>
        <r>
          <rPr>
            <b/>
            <sz val="9"/>
            <rFont val="Tahoma"/>
            <family val="2"/>
          </rPr>
          <t>as-nosioc na gornjoj liniji
a-igrac na gornjoj liniji
bs-nosioc na donjoj liniji
b-igrac na donjoj liniji</t>
        </r>
      </text>
    </comment>
    <comment ref="I44" authorId="1">
      <text>
        <r>
          <rPr>
            <b/>
            <sz val="9"/>
            <rFont val="Tahoma"/>
            <family val="2"/>
          </rPr>
          <t>as-nosioc na gornjoj liniji
a-igrac na gornjoj liniji
bs-nosioc na donjoj liniji
b-igrac na donjoj liniji</t>
        </r>
      </text>
    </comment>
    <comment ref="M46" authorId="1">
      <text>
        <r>
          <rPr>
            <b/>
            <sz val="9"/>
            <rFont val="Tahoma"/>
            <family val="2"/>
          </rPr>
          <t>as-nosioc na gornjoj liniji
a-igrac na gornjoj liniji
bs-nosioc na donjoj liniji
b-igrac na donjoj liniji</t>
        </r>
      </text>
    </comment>
    <comment ref="I48" authorId="1">
      <text>
        <r>
          <rPr>
            <b/>
            <sz val="9"/>
            <rFont val="Tahoma"/>
            <family val="2"/>
          </rPr>
          <t>as-nosioc na gornjoj liniji
a-igrac na gornjoj liniji
bs-nosioc na donjoj liniji
b-igrac na donjoj liniji</t>
        </r>
      </text>
    </comment>
    <comment ref="K50" authorId="1">
      <text>
        <r>
          <rPr>
            <b/>
            <sz val="9"/>
            <rFont val="Tahoma"/>
            <family val="2"/>
          </rPr>
          <t>as-nosioc na gornjoj liniji
a-igrac na gornjoj liniji
bs-nosioc na donjoj liniji
b-igrac na donjoj liniji</t>
        </r>
      </text>
    </comment>
    <comment ref="I52" authorId="1">
      <text>
        <r>
          <rPr>
            <b/>
            <sz val="9"/>
            <rFont val="Tahoma"/>
            <family val="2"/>
          </rPr>
          <t>as-nosioc na gornjoj liniji
a-igrac na gornjoj liniji
bs-nosioc na donjoj liniji
b-igrac na donjoj liniji</t>
        </r>
      </text>
    </comment>
    <comment ref="O54" authorId="1">
      <text>
        <r>
          <rPr>
            <b/>
            <sz val="9"/>
            <rFont val="Tahoma"/>
            <family val="2"/>
          </rPr>
          <t>as-nosioc na gornjoj liniji
a-igrac na gornjoj liniji
bs-nosioc na donjoj liniji
b-igrac na donjoj liniji</t>
        </r>
      </text>
    </comment>
    <comment ref="I56" authorId="1">
      <text>
        <r>
          <rPr>
            <b/>
            <sz val="9"/>
            <rFont val="Tahoma"/>
            <family val="2"/>
          </rPr>
          <t>as-nosioc na gornjoj liniji
a-igrac na gornjoj liniji
bs-nosioc na donjoj liniji
b-igrac na donjoj liniji</t>
        </r>
      </text>
    </comment>
    <comment ref="K58" authorId="1">
      <text>
        <r>
          <rPr>
            <b/>
            <sz val="9"/>
            <rFont val="Tahoma"/>
            <family val="2"/>
          </rPr>
          <t>as-nosioc na gornjoj liniji
a-igrac na gornjoj liniji
bs-nosioc na donjoj liniji
b-igrac na donjoj liniji</t>
        </r>
      </text>
    </comment>
    <comment ref="I60" authorId="1">
      <text>
        <r>
          <rPr>
            <b/>
            <sz val="9"/>
            <rFont val="Tahoma"/>
            <family val="2"/>
          </rPr>
          <t>as-nosioc na gornjoj liniji
a-igrac na gornjoj liniji
bs-nosioc na donjoj liniji
b-igrac na donjoj liniji</t>
        </r>
      </text>
    </comment>
    <comment ref="M62" authorId="1">
      <text>
        <r>
          <rPr>
            <b/>
            <sz val="9"/>
            <rFont val="Tahoma"/>
            <family val="2"/>
          </rPr>
          <t>as-nosioc na gornjoj liniji
a-igrac na gornjoj liniji
bs-nosioc na donjoj liniji
b-igrac na donjoj liniji</t>
        </r>
      </text>
    </comment>
    <comment ref="I64" authorId="1">
      <text>
        <r>
          <rPr>
            <b/>
            <sz val="9"/>
            <rFont val="Tahoma"/>
            <family val="2"/>
          </rPr>
          <t>as-nosioc na gornjoj liniji
a-igrac na gornjoj liniji
bs-nosioc na donjoj liniji
b-igrac na donjoj liniji</t>
        </r>
      </text>
    </comment>
    <comment ref="K66" authorId="1">
      <text>
        <r>
          <rPr>
            <b/>
            <sz val="9"/>
            <rFont val="Tahoma"/>
            <family val="2"/>
          </rPr>
          <t>as-nosioc na gornjoj liniji
a-igrac na gornjoj liniji
bs-nosioc na donjoj liniji
b-igrac na donjoj liniji</t>
        </r>
      </text>
    </comment>
    <comment ref="I68" authorId="1">
      <text>
        <r>
          <rPr>
            <b/>
            <sz val="9"/>
            <rFont val="Tahoma"/>
            <family val="2"/>
          </rPr>
          <t>as-nosioc na gornjoj liniji
a-igrac na gornjoj liniji
bs-nosioc na donjoj liniji
b-igrac na donjoj liniji</t>
        </r>
      </text>
    </comment>
  </commentList>
</comments>
</file>

<file path=xl/sharedStrings.xml><?xml version="1.0" encoding="utf-8"?>
<sst xmlns="http://schemas.openxmlformats.org/spreadsheetml/2006/main" count="119" uniqueCount="66">
  <si>
    <t>MUŠKARCI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</si>
  <si>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</si>
  <si>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</si>
  <si>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</si>
  <si>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</si>
  <si>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</si>
  <si>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</si>
  <si>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</si>
  <si>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</si>
  <si>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</si>
  <si>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</si>
  <si>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</si>
  <si>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</si>
  <si>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</si>
  <si>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</si>
  <si>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</si>
  <si>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</si>
  <si>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</si>
  <si>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b</t>
  </si>
  <si>
    <t>POBEDNIK</t>
  </si>
  <si>
    <t>Rang DA</t>
  </si>
  <si>
    <t>#</t>
  </si>
  <si>
    <t>NOSIOCI</t>
  </si>
  <si>
    <t>UMESTO</t>
  </si>
  <si>
    <t>VREME ZREBA</t>
  </si>
  <si>
    <t>Rng Datum</t>
  </si>
  <si>
    <t>1</t>
  </si>
  <si>
    <t>Poslednji igrac u turniru</t>
  </si>
  <si>
    <t>Top DA</t>
  </si>
  <si>
    <t>2</t>
  </si>
  <si>
    <t>Poslednji DA</t>
  </si>
  <si>
    <t>3</t>
  </si>
  <si>
    <t>POTPISI IGRACA</t>
  </si>
  <si>
    <t>4</t>
  </si>
  <si>
    <t>Rang Nosioca</t>
  </si>
  <si>
    <t>5</t>
  </si>
  <si>
    <t>6</t>
  </si>
  <si>
    <t>POTPIS VRHOVNOG SUDIJE</t>
  </si>
  <si>
    <t>1. Nosioc</t>
  </si>
  <si>
    <t>7</t>
  </si>
  <si>
    <t>Pos. Nosioc</t>
  </si>
  <si>
    <t>8</t>
  </si>
  <si>
    <t>60 60</t>
  </si>
  <si>
    <t>a</t>
  </si>
  <si>
    <t>61 60</t>
  </si>
  <si>
    <t>bs</t>
  </si>
  <si>
    <t>w/o</t>
  </si>
  <si>
    <t>60 63</t>
  </si>
  <si>
    <t>63 63</t>
  </si>
  <si>
    <t>63 60</t>
  </si>
  <si>
    <t>57 62 10/6</t>
  </si>
  <si>
    <t>16 63 64</t>
  </si>
  <si>
    <t>61 63</t>
  </si>
  <si>
    <t>61 67(4) 64</t>
  </si>
  <si>
    <t>as</t>
  </si>
  <si>
    <t>63 64</t>
  </si>
  <si>
    <t>64 60</t>
  </si>
  <si>
    <t>36 62 63</t>
  </si>
  <si>
    <t>46 75 62</t>
  </si>
  <si>
    <t>76(7) 41 ret.</t>
  </si>
  <si>
    <t>63 30 ret.</t>
  </si>
  <si>
    <t>62 57 62</t>
  </si>
  <si>
    <t>36 34 ret.</t>
  </si>
  <si>
    <t>64 63</t>
  </si>
  <si>
    <t>BYE</t>
  </si>
  <si>
    <t>Prvenstvo Beograda</t>
  </si>
</sst>
</file>

<file path=xl/styles.xml><?xml version="1.0" encoding="utf-8"?>
<styleSheet xmlns="http://schemas.openxmlformats.org/spreadsheetml/2006/main">
  <numFmts count="18">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_-&quot;$&quot;* #,##0.00_-;\-&quot;$&quot;* #,##0.00_-;_-&quot;$&quot;* &quot;-&quot;??_-;_-@_-"/>
    <numFmt numFmtId="173" formatCode="_-&quot;$&quot;* #.##0.00_-;\-&quot;$&quot;* #.##0.00_-;_-&quot;$&quot;* &quot;-&quot;??_-;_-@_-"/>
  </numFmts>
  <fonts count="86">
    <font>
      <sz val="10"/>
      <name val="Arial"/>
      <family val="0"/>
    </font>
    <font>
      <sz val="11"/>
      <color indexed="8"/>
      <name val="Calibri"/>
      <family val="2"/>
    </font>
    <font>
      <b/>
      <sz val="20"/>
      <name val="Arial"/>
      <family val="2"/>
    </font>
    <font>
      <sz val="20"/>
      <name val="Arial"/>
      <family val="2"/>
    </font>
    <font>
      <b/>
      <sz val="9"/>
      <name val="Arial"/>
      <family val="2"/>
    </font>
    <font>
      <b/>
      <sz val="10"/>
      <name val="Arial"/>
      <family val="2"/>
    </font>
    <font>
      <sz val="20"/>
      <color indexed="9"/>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i/>
      <sz val="6"/>
      <color indexed="9"/>
      <name val="Arial"/>
      <family val="2"/>
    </font>
    <font>
      <sz val="10"/>
      <color indexed="8"/>
      <name val="Arial"/>
      <family val="2"/>
    </font>
    <font>
      <b/>
      <sz val="8.5"/>
      <color indexed="8"/>
      <name val="Arial"/>
      <family val="2"/>
    </font>
    <font>
      <b/>
      <sz val="10"/>
      <color indexed="8"/>
      <name val="Arial"/>
      <family val="2"/>
    </font>
    <font>
      <i/>
      <sz val="8.5"/>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9"/>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5"/>
      <color indexed="10"/>
      <name val="Arial"/>
      <family val="2"/>
    </font>
    <font>
      <sz val="7"/>
      <color indexed="10"/>
      <name val="Arial"/>
      <family val="2"/>
    </font>
    <font>
      <b/>
      <sz val="9"/>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5"/>
      <color rgb="FFFF0000"/>
      <name val="Arial"/>
      <family val="2"/>
    </font>
    <font>
      <sz val="7"/>
      <color rgb="FFFF0000"/>
      <name val="Arial"/>
      <family val="2"/>
    </font>
    <font>
      <b/>
      <sz val="9"/>
      <color theme="0"/>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s>
  <borders count="32">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right/>
      <top style="thin"/>
      <bottom/>
    </border>
    <border>
      <left/>
      <right style="thin"/>
      <top style="thin"/>
      <bottom/>
    </border>
    <border>
      <left/>
      <right style="thin"/>
      <top/>
      <bottom style="thin"/>
    </border>
    <border>
      <left/>
      <right style="thin"/>
      <top/>
      <botto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style="thin"/>
      <right/>
      <top/>
      <bottom style="thin"/>
    </border>
    <border>
      <left/>
      <right style="thin">
        <color indexed="8"/>
      </right>
      <top/>
      <bottom style="thin"/>
    </border>
  </borders>
  <cellStyleXfs count="107">
    <xf numFmtId="0" fontId="0" fillId="0" borderId="0">
      <alignment/>
      <protection/>
    </xf>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0"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9"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7" fillId="30" borderId="0" applyNumberFormat="0" applyBorder="0" applyAlignment="0" applyProtection="0"/>
    <xf numFmtId="0" fontId="67" fillId="31" borderId="0" applyNumberFormat="0" applyBorder="0" applyAlignment="0" applyProtection="0"/>
    <xf numFmtId="0" fontId="67" fillId="32" borderId="0" applyNumberFormat="0" applyBorder="0" applyAlignment="0" applyProtection="0"/>
    <xf numFmtId="0" fontId="67" fillId="33" borderId="0" applyNumberFormat="0" applyBorder="0" applyAlignment="0" applyProtection="0"/>
    <xf numFmtId="0" fontId="0" fillId="10" borderId="1" applyNumberFormat="0" applyFont="0" applyAlignment="0" applyProtection="0"/>
    <xf numFmtId="0" fontId="68" fillId="34" borderId="0" applyNumberFormat="0" applyBorder="0" applyAlignment="0" applyProtection="0"/>
    <xf numFmtId="0" fontId="35" fillId="35" borderId="1" applyNumberFormat="0" applyAlignment="0" applyProtection="0"/>
    <xf numFmtId="0" fontId="36" fillId="12" borderId="0" applyNumberFormat="0" applyBorder="0" applyAlignment="0" applyProtection="0"/>
    <xf numFmtId="0" fontId="69" fillId="36" borderId="2" applyNumberFormat="0" applyAlignment="0" applyProtection="0"/>
    <xf numFmtId="0" fontId="70" fillId="37" borderId="3" applyNumberFormat="0" applyAlignment="0" applyProtection="0"/>
    <xf numFmtId="43" fontId="66" fillId="0" borderId="0" applyFont="0" applyFill="0" applyBorder="0" applyAlignment="0" applyProtection="0"/>
    <xf numFmtId="41" fontId="66" fillId="0" borderId="0" applyFont="0" applyFill="0" applyBorder="0" applyAlignment="0" applyProtection="0"/>
    <xf numFmtId="172" fontId="0" fillId="0" borderId="0" applyFont="0" applyFill="0" applyBorder="0" applyAlignment="0" applyProtection="0"/>
    <xf numFmtId="42" fontId="66"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0" fontId="37" fillId="38" borderId="0" applyNumberFormat="0" applyBorder="0" applyAlignment="0" applyProtection="0"/>
    <xf numFmtId="0" fontId="71"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8" fillId="0" borderId="0" applyNumberFormat="0" applyFill="0" applyBorder="0" applyAlignment="0" applyProtection="0"/>
    <xf numFmtId="0" fontId="72" fillId="44" borderId="0" applyNumberFormat="0" applyBorder="0" applyAlignment="0" applyProtection="0"/>
    <xf numFmtId="0" fontId="73" fillId="0" borderId="4" applyNumberFormat="0" applyFill="0" applyAlignment="0" applyProtection="0"/>
    <xf numFmtId="0" fontId="74" fillId="0" borderId="5" applyNumberFormat="0" applyFill="0" applyAlignment="0" applyProtection="0"/>
    <xf numFmtId="0" fontId="75" fillId="0" borderId="6" applyNumberFormat="0" applyFill="0" applyAlignment="0" applyProtection="0"/>
    <xf numFmtId="0" fontId="75" fillId="0" borderId="0" applyNumberFormat="0" applyFill="0" applyBorder="0" applyAlignment="0" applyProtection="0"/>
    <xf numFmtId="0" fontId="39" fillId="9" borderId="1" applyNumberFormat="0" applyAlignment="0" applyProtection="0"/>
    <xf numFmtId="0" fontId="76" fillId="45" borderId="2" applyNumberFormat="0" applyAlignment="0" applyProtection="0"/>
    <xf numFmtId="0" fontId="40" fillId="27" borderId="7" applyNumberFormat="0" applyAlignment="0" applyProtection="0"/>
    <xf numFmtId="0" fontId="41" fillId="0" borderId="8" applyNumberFormat="0" applyFill="0" applyAlignment="0" applyProtection="0"/>
    <xf numFmtId="0" fontId="77" fillId="0" borderId="9" applyNumberFormat="0" applyFill="0" applyAlignment="0" applyProtection="0"/>
    <xf numFmtId="0" fontId="78" fillId="46" borderId="0" applyNumberFormat="0" applyBorder="0" applyAlignment="0" applyProtection="0"/>
    <xf numFmtId="0" fontId="0" fillId="0" borderId="0">
      <alignment/>
      <protection/>
    </xf>
    <xf numFmtId="0" fontId="0" fillId="0" borderId="0">
      <alignment/>
      <protection/>
    </xf>
    <xf numFmtId="0" fontId="66" fillId="0" borderId="0">
      <alignment/>
      <protection/>
    </xf>
    <xf numFmtId="0" fontId="0" fillId="0" borderId="0">
      <alignment/>
      <protection/>
    </xf>
    <xf numFmtId="0" fontId="66" fillId="47" borderId="10" applyNumberFormat="0" applyFont="0" applyAlignment="0" applyProtection="0"/>
    <xf numFmtId="0" fontId="79" fillId="36" borderId="11" applyNumberFormat="0" applyAlignment="0" applyProtection="0"/>
    <xf numFmtId="9" fontId="66" fillId="0" borderId="0" applyFont="0" applyFill="0" applyBorder="0" applyAlignment="0" applyProtection="0"/>
    <xf numFmtId="0" fontId="42" fillId="0" borderId="0" applyNumberFormat="0" applyFill="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27" fillId="0" borderId="15" applyNumberFormat="0" applyFill="0" applyAlignment="0" applyProtection="0"/>
    <xf numFmtId="0" fontId="80" fillId="0" borderId="0" applyNumberFormat="0" applyFill="0" applyBorder="0" applyAlignment="0" applyProtection="0"/>
    <xf numFmtId="0" fontId="81" fillId="0" borderId="16" applyNumberFormat="0" applyFill="0" applyAlignment="0" applyProtection="0"/>
    <xf numFmtId="0" fontId="27" fillId="35" borderId="17" applyNumberFormat="0" applyAlignment="0" applyProtection="0"/>
    <xf numFmtId="0" fontId="46" fillId="0" borderId="0" applyNumberFormat="0" applyFill="0" applyBorder="0" applyAlignment="0" applyProtection="0"/>
    <xf numFmtId="0" fontId="82" fillId="0" borderId="0" applyNumberFormat="0" applyFill="0" applyBorder="0" applyAlignment="0" applyProtection="0"/>
  </cellStyleXfs>
  <cellXfs count="154">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horizontal="left"/>
    </xf>
    <xf numFmtId="0" fontId="3" fillId="0" borderId="0" xfId="0" applyFont="1" applyAlignment="1">
      <alignment vertical="top"/>
    </xf>
    <xf numFmtId="49" fontId="5" fillId="0" borderId="0" xfId="0" applyNumberFormat="1" applyFont="1" applyAlignment="1">
      <alignment horizontal="left"/>
    </xf>
    <xf numFmtId="49" fontId="6" fillId="0" borderId="0" xfId="0" applyNumberFormat="1"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0" fontId="0" fillId="0" borderId="0" xfId="0" applyFont="1" applyAlignment="1">
      <alignment/>
    </xf>
    <xf numFmtId="49" fontId="8" fillId="0" borderId="0" xfId="0" applyNumberFormat="1" applyFont="1" applyAlignment="1">
      <alignment/>
    </xf>
    <xf numFmtId="49" fontId="9" fillId="35" borderId="0" xfId="0" applyNumberFormat="1" applyFont="1" applyFill="1" applyAlignment="1">
      <alignment vertical="center"/>
    </xf>
    <xf numFmtId="49" fontId="9" fillId="35" borderId="0" xfId="0" applyNumberFormat="1" applyFont="1" applyFill="1" applyAlignment="1">
      <alignment horizontal="center" vertical="center"/>
    </xf>
    <xf numFmtId="49" fontId="10" fillId="35" borderId="0" xfId="0" applyNumberFormat="1" applyFont="1" applyFill="1" applyAlignment="1">
      <alignmen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13" fillId="0" borderId="18" xfId="65" applyNumberFormat="1" applyFont="1" applyBorder="1" applyAlignment="1" applyProtection="1">
      <alignment horizontal="center" vertical="center"/>
      <protection locked="0"/>
    </xf>
    <xf numFmtId="49" fontId="14" fillId="0" borderId="18" xfId="0" applyNumberFormat="1" applyFont="1" applyBorder="1" applyAlignment="1">
      <alignment horizontal="center" vertical="center"/>
    </xf>
    <xf numFmtId="0" fontId="15" fillId="0" borderId="18" xfId="0" applyFont="1" applyBorder="1" applyAlignment="1">
      <alignment horizontal="center" vertical="center"/>
    </xf>
    <xf numFmtId="49" fontId="14" fillId="0" borderId="18" xfId="0" applyNumberFormat="1" applyFont="1" applyBorder="1" applyAlignment="1">
      <alignmen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horizontal="center" vertical="center"/>
    </xf>
    <xf numFmtId="0" fontId="20" fillId="0" borderId="19" xfId="0" applyFont="1" applyBorder="1" applyAlignment="1">
      <alignment horizontal="righ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0" fontId="19" fillId="0" borderId="19" xfId="0" applyFont="1" applyBorder="1" applyAlignment="1">
      <alignment vertical="center"/>
    </xf>
    <xf numFmtId="0" fontId="22" fillId="0" borderId="19" xfId="0" applyFont="1" applyBorder="1" applyAlignment="1">
      <alignment horizontal="center" vertical="center"/>
    </xf>
    <xf numFmtId="0" fontId="22" fillId="0" borderId="0" xfId="0" applyFont="1" applyAlignment="1">
      <alignment vertical="center"/>
    </xf>
    <xf numFmtId="0" fontId="20" fillId="49" borderId="0" xfId="0" applyFont="1" applyFill="1" applyAlignment="1">
      <alignment vertical="center"/>
    </xf>
    <xf numFmtId="0" fontId="23" fillId="49" borderId="0" xfId="0" applyFont="1" applyFill="1" applyAlignment="1">
      <alignment vertical="center"/>
    </xf>
    <xf numFmtId="49" fontId="20" fillId="49" borderId="0" xfId="0" applyNumberFormat="1" applyFont="1" applyFill="1" applyAlignment="1">
      <alignment vertical="center"/>
    </xf>
    <xf numFmtId="49" fontId="23"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Alignment="1">
      <alignment horizontal="center" vertical="center"/>
    </xf>
    <xf numFmtId="49" fontId="20" fillId="35" borderId="0" xfId="0" applyNumberFormat="1" applyFont="1" applyFill="1" applyAlignment="1">
      <alignment horizontal="center" vertical="center"/>
    </xf>
    <xf numFmtId="0" fontId="20" fillId="0" borderId="20" xfId="0" applyFont="1" applyBorder="1" applyAlignment="1">
      <alignment horizontal="center" vertical="center"/>
    </xf>
    <xf numFmtId="0" fontId="20" fillId="0" borderId="0" xfId="0" applyFont="1" applyBorder="1" applyAlignment="1">
      <alignment horizontal="right" vertical="center"/>
    </xf>
    <xf numFmtId="0" fontId="20" fillId="0" borderId="0" xfId="0" applyFont="1" applyAlignment="1">
      <alignment horizontal="center" vertical="center"/>
    </xf>
    <xf numFmtId="0" fontId="20" fillId="0" borderId="0" xfId="0" applyFont="1" applyBorder="1" applyAlignment="1">
      <alignment vertical="center"/>
    </xf>
    <xf numFmtId="0" fontId="24" fillId="50" borderId="21" xfId="0" applyFont="1" applyFill="1" applyBorder="1" applyAlignment="1" applyProtection="1">
      <alignment horizontal="right" vertical="center"/>
      <protection/>
    </xf>
    <xf numFmtId="0" fontId="22" fillId="0" borderId="19" xfId="0" applyFont="1" applyBorder="1" applyAlignment="1">
      <alignment vertical="center"/>
    </xf>
    <xf numFmtId="0" fontId="21" fillId="51" borderId="19" xfId="0" applyFont="1" applyFill="1" applyBorder="1" applyAlignment="1">
      <alignment horizontal="center" vertical="center"/>
    </xf>
    <xf numFmtId="0" fontId="20" fillId="0" borderId="19" xfId="0" applyFont="1" applyBorder="1" applyAlignment="1">
      <alignment vertical="center"/>
    </xf>
    <xf numFmtId="0" fontId="20" fillId="0" borderId="19" xfId="0" applyFont="1" applyBorder="1" applyAlignment="1">
      <alignment vertical="center"/>
    </xf>
    <xf numFmtId="0" fontId="22" fillId="0" borderId="22" xfId="0" applyFont="1" applyBorder="1" applyAlignment="1">
      <alignment horizontal="center" vertical="center"/>
    </xf>
    <xf numFmtId="0" fontId="22" fillId="0" borderId="23" xfId="0" applyFont="1" applyBorder="1" applyAlignment="1">
      <alignment horizontal="left" vertical="center"/>
    </xf>
    <xf numFmtId="0" fontId="21" fillId="0" borderId="0" xfId="0" applyFont="1" applyAlignment="1">
      <alignment horizontal="center" vertical="center"/>
    </xf>
    <xf numFmtId="0" fontId="22" fillId="0" borderId="0" xfId="0" applyFont="1" applyBorder="1" applyAlignment="1">
      <alignment vertical="center"/>
    </xf>
    <xf numFmtId="0" fontId="25" fillId="0" borderId="0" xfId="0" applyFont="1" applyBorder="1" applyAlignment="1">
      <alignment vertical="center"/>
    </xf>
    <xf numFmtId="0" fontId="22" fillId="0" borderId="0" xfId="0" applyFont="1" applyAlignment="1">
      <alignment horizontal="center" vertical="center"/>
    </xf>
    <xf numFmtId="0" fontId="24" fillId="50" borderId="23" xfId="0" applyFont="1" applyFill="1" applyBorder="1" applyAlignment="1" applyProtection="1">
      <alignment horizontal="right" vertical="center"/>
      <protection/>
    </xf>
    <xf numFmtId="49" fontId="22" fillId="0" borderId="19" xfId="0" applyNumberFormat="1" applyFont="1" applyBorder="1" applyAlignment="1">
      <alignment vertical="center"/>
    </xf>
    <xf numFmtId="49" fontId="22" fillId="0" borderId="0" xfId="0" applyNumberFormat="1" applyFont="1" applyAlignment="1">
      <alignment vertical="center"/>
    </xf>
    <xf numFmtId="0" fontId="22" fillId="0" borderId="23" xfId="0" applyFont="1" applyBorder="1" applyAlignment="1">
      <alignment vertical="center"/>
    </xf>
    <xf numFmtId="49" fontId="22" fillId="0" borderId="23" xfId="0" applyNumberFormat="1" applyFont="1" applyBorder="1" applyAlignment="1">
      <alignment vertical="center"/>
    </xf>
    <xf numFmtId="0" fontId="22" fillId="0" borderId="22" xfId="0" applyFont="1" applyBorder="1" applyAlignment="1">
      <alignment vertical="center"/>
    </xf>
    <xf numFmtId="0" fontId="26" fillId="0" borderId="22" xfId="0" applyFont="1" applyBorder="1" applyAlignment="1">
      <alignment horizontal="center" vertical="center"/>
    </xf>
    <xf numFmtId="0" fontId="26" fillId="0" borderId="19" xfId="0" applyFont="1" applyBorder="1" applyAlignment="1">
      <alignment horizontal="center" vertical="center"/>
    </xf>
    <xf numFmtId="0" fontId="23" fillId="49" borderId="23" xfId="0" applyFont="1" applyFill="1" applyBorder="1" applyAlignment="1">
      <alignment vertical="center"/>
    </xf>
    <xf numFmtId="0" fontId="20" fillId="0" borderId="0" xfId="0" applyFont="1" applyBorder="1" applyAlignment="1">
      <alignment vertical="center"/>
    </xf>
    <xf numFmtId="49" fontId="22" fillId="0" borderId="22" xfId="0" applyNumberFormat="1" applyFont="1" applyBorder="1" applyAlignment="1">
      <alignment vertical="center"/>
    </xf>
    <xf numFmtId="0" fontId="83" fillId="49" borderId="0" xfId="0" applyFont="1" applyFill="1" applyAlignment="1">
      <alignment vertical="center"/>
    </xf>
    <xf numFmtId="0" fontId="27" fillId="0" borderId="0" xfId="0" applyFont="1" applyBorder="1" applyAlignment="1">
      <alignment vertical="center"/>
    </xf>
    <xf numFmtId="0" fontId="23" fillId="49" borderId="19" xfId="0" applyFont="1" applyFill="1" applyBorder="1" applyAlignment="1">
      <alignment vertical="center"/>
    </xf>
    <xf numFmtId="0" fontId="20" fillId="0" borderId="0" xfId="0" applyFont="1" applyBorder="1" applyAlignment="1">
      <alignment horizontal="center" vertical="center"/>
    </xf>
    <xf numFmtId="0" fontId="23" fillId="49" borderId="22" xfId="0" applyFont="1" applyFill="1" applyBorder="1" applyAlignment="1">
      <alignment vertical="center"/>
    </xf>
    <xf numFmtId="0" fontId="28" fillId="49" borderId="0" xfId="0" applyFont="1" applyFill="1" applyAlignment="1">
      <alignment vertical="center"/>
    </xf>
    <xf numFmtId="0" fontId="24" fillId="50" borderId="0" xfId="0" applyFont="1" applyFill="1" applyBorder="1" applyAlignment="1" applyProtection="1">
      <alignment horizontal="right" vertical="center"/>
      <protection/>
    </xf>
    <xf numFmtId="0" fontId="22" fillId="0" borderId="22" xfId="0" applyFont="1" applyBorder="1" applyAlignment="1">
      <alignment horizontal="right" vertical="center"/>
    </xf>
    <xf numFmtId="0" fontId="17" fillId="0" borderId="0" xfId="0" applyFont="1" applyAlignment="1">
      <alignment horizontal="right" vertical="center"/>
    </xf>
    <xf numFmtId="0" fontId="24" fillId="50" borderId="0" xfId="0" applyFont="1" applyFill="1" applyAlignment="1">
      <alignment horizontal="right" vertical="center"/>
    </xf>
    <xf numFmtId="49" fontId="0" fillId="49" borderId="0" xfId="0" applyNumberFormat="1" applyFont="1" applyFill="1" applyAlignment="1">
      <alignment vertical="center"/>
    </xf>
    <xf numFmtId="49" fontId="29" fillId="49" borderId="0" xfId="0" applyNumberFormat="1" applyFont="1" applyFill="1" applyAlignment="1">
      <alignment horizontal="center" vertical="center"/>
    </xf>
    <xf numFmtId="49" fontId="30" fillId="0" borderId="0" xfId="0" applyNumberFormat="1" applyFont="1" applyAlignment="1">
      <alignment vertical="center"/>
    </xf>
    <xf numFmtId="49" fontId="31" fillId="0" borderId="0" xfId="0" applyNumberFormat="1" applyFont="1" applyAlignment="1">
      <alignment horizontal="center" vertical="center"/>
    </xf>
    <xf numFmtId="49" fontId="30" fillId="49" borderId="0" xfId="0" applyNumberFormat="1" applyFont="1" applyFill="1" applyAlignment="1">
      <alignment vertical="center"/>
    </xf>
    <xf numFmtId="49" fontId="31"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9" fillId="35" borderId="24" xfId="0" applyFont="1" applyFill="1" applyBorder="1" applyAlignment="1">
      <alignment vertical="center"/>
    </xf>
    <xf numFmtId="0" fontId="9" fillId="35" borderId="25" xfId="0" applyFont="1" applyFill="1" applyBorder="1" applyAlignment="1">
      <alignment vertical="center"/>
    </xf>
    <xf numFmtId="0" fontId="9" fillId="35" borderId="26" xfId="0" applyFont="1" applyFill="1" applyBorder="1" applyAlignment="1">
      <alignment vertical="center"/>
    </xf>
    <xf numFmtId="49" fontId="11" fillId="35" borderId="25" xfId="0" applyNumberFormat="1" applyFont="1" applyFill="1" applyBorder="1" applyAlignment="1">
      <alignment horizontal="center" vertical="center"/>
    </xf>
    <xf numFmtId="49" fontId="11" fillId="35" borderId="25" xfId="0" applyNumberFormat="1" applyFont="1" applyFill="1" applyBorder="1" applyAlignment="1">
      <alignment vertical="center"/>
    </xf>
    <xf numFmtId="49" fontId="11" fillId="35" borderId="25" xfId="0" applyNumberFormat="1" applyFont="1" applyFill="1" applyBorder="1" applyAlignment="1">
      <alignment horizontal="centerContinuous" vertical="center"/>
    </xf>
    <xf numFmtId="49" fontId="11" fillId="35" borderId="27" xfId="0" applyNumberFormat="1" applyFont="1" applyFill="1" applyBorder="1" applyAlignment="1">
      <alignment horizontal="centerContinuous" vertical="center"/>
    </xf>
    <xf numFmtId="0" fontId="11" fillId="35" borderId="25" xfId="0" applyNumberFormat="1" applyFont="1" applyFill="1" applyBorder="1" applyAlignment="1">
      <alignment vertical="center"/>
    </xf>
    <xf numFmtId="49" fontId="10" fillId="35" borderId="25" xfId="0" applyNumberFormat="1" applyFont="1" applyFill="1" applyBorder="1" applyAlignment="1">
      <alignment vertical="center"/>
    </xf>
    <xf numFmtId="49" fontId="10" fillId="35" borderId="27" xfId="0" applyNumberFormat="1" applyFont="1" applyFill="1" applyBorder="1" applyAlignment="1">
      <alignment vertical="center"/>
    </xf>
    <xf numFmtId="49" fontId="9" fillId="35" borderId="25" xfId="0" applyNumberFormat="1" applyFont="1" applyFill="1" applyBorder="1" applyAlignment="1">
      <alignment horizontal="left" vertical="center"/>
    </xf>
    <xf numFmtId="49" fontId="9" fillId="0" borderId="25" xfId="0" applyNumberFormat="1" applyFont="1" applyBorder="1" applyAlignment="1">
      <alignment horizontal="left" vertical="center"/>
    </xf>
    <xf numFmtId="49" fontId="10" fillId="49" borderId="27" xfId="0" applyNumberFormat="1" applyFont="1" applyFill="1" applyBorder="1" applyAlignment="1">
      <alignment vertical="center"/>
    </xf>
    <xf numFmtId="0" fontId="16" fillId="0" borderId="0" xfId="0" applyFont="1" applyAlignment="1">
      <alignment vertical="center"/>
    </xf>
    <xf numFmtId="49" fontId="16" fillId="0" borderId="28" xfId="0" applyNumberFormat="1" applyFont="1" applyBorder="1" applyAlignment="1">
      <alignment vertical="center"/>
    </xf>
    <xf numFmtId="49" fontId="16" fillId="0" borderId="0" xfId="0" applyNumberFormat="1" applyFont="1" applyAlignment="1">
      <alignment vertical="center"/>
    </xf>
    <xf numFmtId="49" fontId="16" fillId="0" borderId="23" xfId="0" applyNumberFormat="1" applyFont="1" applyBorder="1" applyAlignment="1">
      <alignment horizontal="right" vertical="center"/>
    </xf>
    <xf numFmtId="49" fontId="16" fillId="0" borderId="0" xfId="0" applyNumberFormat="1" applyFont="1" applyAlignment="1">
      <alignment horizontal="center" vertical="center"/>
    </xf>
    <xf numFmtId="0" fontId="13" fillId="49" borderId="0" xfId="0" applyFont="1" applyFill="1" applyAlignment="1">
      <alignment vertical="center"/>
    </xf>
    <xf numFmtId="0" fontId="16" fillId="49" borderId="0" xfId="0" applyFont="1" applyFill="1" applyAlignment="1">
      <alignment vertical="center"/>
    </xf>
    <xf numFmtId="49" fontId="16" fillId="49" borderId="23" xfId="0" applyNumberFormat="1" applyFont="1" applyFill="1" applyBorder="1" applyAlignment="1">
      <alignment vertical="center"/>
    </xf>
    <xf numFmtId="49" fontId="32" fillId="0" borderId="0" xfId="0" applyNumberFormat="1" applyFont="1" applyAlignment="1">
      <alignment horizontal="center" vertical="center"/>
    </xf>
    <xf numFmtId="49" fontId="17" fillId="0" borderId="0" xfId="0" applyNumberFormat="1" applyFont="1" applyAlignment="1">
      <alignment vertical="center"/>
    </xf>
    <xf numFmtId="49" fontId="17" fillId="0" borderId="23" xfId="0" applyNumberFormat="1" applyFont="1" applyBorder="1" applyAlignment="1">
      <alignment vertical="center"/>
    </xf>
    <xf numFmtId="49" fontId="9" fillId="35" borderId="29" xfId="0" applyNumberFormat="1" applyFont="1" applyFill="1" applyBorder="1" applyAlignment="1">
      <alignment vertical="center"/>
    </xf>
    <xf numFmtId="49" fontId="9" fillId="35" borderId="20" xfId="0" applyNumberFormat="1" applyFont="1" applyFill="1" applyBorder="1" applyAlignment="1">
      <alignment vertical="center"/>
    </xf>
    <xf numFmtId="49" fontId="17" fillId="35" borderId="23" xfId="0" applyNumberFormat="1" applyFont="1" applyFill="1" applyBorder="1" applyAlignment="1">
      <alignment vertical="center"/>
    </xf>
    <xf numFmtId="0" fontId="16" fillId="0" borderId="23" xfId="0" applyNumberFormat="1" applyFont="1" applyBorder="1" applyAlignment="1">
      <alignment horizontal="right" vertical="center"/>
    </xf>
    <xf numFmtId="0" fontId="16" fillId="0" borderId="30" xfId="0" applyFont="1" applyBorder="1" applyAlignment="1">
      <alignment vertical="top"/>
    </xf>
    <xf numFmtId="0" fontId="16" fillId="0" borderId="19" xfId="0" applyFont="1" applyBorder="1" applyAlignment="1">
      <alignment vertical="top"/>
    </xf>
    <xf numFmtId="49" fontId="17" fillId="0" borderId="22" xfId="0" applyNumberFormat="1" applyFont="1" applyBorder="1" applyAlignment="1">
      <alignment vertical="center"/>
    </xf>
    <xf numFmtId="49" fontId="16" fillId="0" borderId="30" xfId="0" applyNumberFormat="1" applyFont="1" applyBorder="1" applyAlignment="1">
      <alignment vertical="center"/>
    </xf>
    <xf numFmtId="49" fontId="16" fillId="0" borderId="19" xfId="0" applyNumberFormat="1" applyFont="1" applyBorder="1" applyAlignment="1">
      <alignment vertical="center"/>
    </xf>
    <xf numFmtId="0" fontId="16" fillId="0" borderId="22" xfId="0" applyNumberFormat="1" applyFont="1" applyBorder="1" applyAlignment="1">
      <alignment horizontal="right" vertical="center"/>
    </xf>
    <xf numFmtId="0" fontId="16" fillId="35" borderId="28" xfId="0" applyFont="1" applyFill="1" applyBorder="1" applyAlignment="1">
      <alignment vertical="center"/>
    </xf>
    <xf numFmtId="49" fontId="16" fillId="35" borderId="23" xfId="0" applyNumberFormat="1" applyFont="1" applyFill="1" applyBorder="1" applyAlignment="1">
      <alignment horizontal="right" vertical="center"/>
    </xf>
    <xf numFmtId="0" fontId="9" fillId="35" borderId="30" xfId="0" applyFont="1" applyFill="1" applyBorder="1" applyAlignment="1">
      <alignment vertical="center"/>
    </xf>
    <xf numFmtId="0" fontId="9" fillId="35" borderId="19" xfId="0" applyFont="1" applyFill="1" applyBorder="1" applyAlignment="1">
      <alignment vertical="center"/>
    </xf>
    <xf numFmtId="0" fontId="9" fillId="35" borderId="31" xfId="0" applyFont="1" applyFill="1" applyBorder="1" applyAlignment="1">
      <alignment vertical="center"/>
    </xf>
    <xf numFmtId="49" fontId="17" fillId="0" borderId="19" xfId="0" applyNumberFormat="1" applyFont="1" applyBorder="1" applyAlignment="1">
      <alignment vertical="center"/>
    </xf>
    <xf numFmtId="0" fontId="16" fillId="0" borderId="23" xfId="0" applyFont="1" applyBorder="1" applyAlignment="1">
      <alignment horizontal="right" vertical="center"/>
    </xf>
    <xf numFmtId="0" fontId="16" fillId="0" borderId="22" xfId="0" applyFont="1" applyBorder="1" applyAlignment="1">
      <alignment horizontal="right" vertical="center"/>
    </xf>
    <xf numFmtId="49" fontId="16" fillId="0" borderId="19" xfId="0" applyNumberFormat="1" applyFont="1" applyBorder="1" applyAlignment="1">
      <alignment horizontal="center" vertical="center"/>
    </xf>
    <xf numFmtId="0" fontId="13" fillId="49" borderId="19" xfId="0" applyFont="1" applyFill="1" applyBorder="1" applyAlignment="1">
      <alignment vertical="center"/>
    </xf>
    <xf numFmtId="0" fontId="16" fillId="49" borderId="19" xfId="0" applyFont="1" applyFill="1" applyBorder="1" applyAlignment="1">
      <alignment vertical="center"/>
    </xf>
    <xf numFmtId="49" fontId="16" fillId="49" borderId="22" xfId="0" applyNumberFormat="1" applyFont="1" applyFill="1" applyBorder="1" applyAlignment="1">
      <alignment vertical="center"/>
    </xf>
    <xf numFmtId="49" fontId="32" fillId="0" borderId="19" xfId="0" applyNumberFormat="1" applyFont="1" applyBorder="1" applyAlignment="1">
      <alignment horizontal="center" vertical="center"/>
    </xf>
    <xf numFmtId="0" fontId="24" fillId="50" borderId="22" xfId="0" applyFont="1" applyFill="1" applyBorder="1" applyAlignment="1">
      <alignment horizontal="right" vertical="center"/>
    </xf>
    <xf numFmtId="0" fontId="84" fillId="0" borderId="0" xfId="0" applyFont="1" applyAlignment="1">
      <alignment/>
    </xf>
    <xf numFmtId="0" fontId="17" fillId="0" borderId="0" xfId="0" applyFont="1" applyAlignment="1">
      <alignment/>
    </xf>
    <xf numFmtId="0" fontId="8" fillId="0" borderId="0" xfId="0" applyFont="1" applyAlignment="1">
      <alignment/>
    </xf>
    <xf numFmtId="49" fontId="9" fillId="35" borderId="0" xfId="0" applyNumberFormat="1" applyFont="1" applyFill="1" applyAlignment="1">
      <alignment horizontal="center" vertical="center"/>
    </xf>
    <xf numFmtId="14" fontId="13" fillId="0" borderId="18" xfId="0" applyNumberFormat="1" applyFont="1" applyBorder="1" applyAlignment="1">
      <alignment horizontal="left" vertical="center"/>
    </xf>
    <xf numFmtId="49" fontId="13" fillId="0" borderId="18" xfId="0" applyNumberFormat="1" applyFont="1" applyBorder="1" applyAlignment="1">
      <alignment horizontal="center" vertical="center"/>
    </xf>
    <xf numFmtId="0" fontId="85" fillId="0" borderId="20" xfId="0" applyFont="1" applyBorder="1" applyAlignment="1">
      <alignment horizontal="center" vertical="center"/>
    </xf>
    <xf numFmtId="0" fontId="85" fillId="0" borderId="19" xfId="0" applyFont="1" applyBorder="1" applyAlignment="1">
      <alignment horizontal="center" vertical="center"/>
    </xf>
    <xf numFmtId="0" fontId="85" fillId="0" borderId="0" xfId="0" applyFont="1" applyBorder="1" applyAlignment="1">
      <alignment horizontal="center" vertical="center"/>
    </xf>
  </cellXfs>
  <cellStyles count="93">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Currency 2" xfId="67"/>
    <cellStyle name="Currency 3" xfId="68"/>
    <cellStyle name="Dålig" xfId="69"/>
    <cellStyle name="Explanatory Text" xfId="70"/>
    <cellStyle name="Färg1" xfId="71"/>
    <cellStyle name="Färg2" xfId="72"/>
    <cellStyle name="Färg3" xfId="73"/>
    <cellStyle name="Färg4" xfId="74"/>
    <cellStyle name="Färg5" xfId="75"/>
    <cellStyle name="Färg6" xfId="76"/>
    <cellStyle name="Förklarande text" xfId="77"/>
    <cellStyle name="Good" xfId="78"/>
    <cellStyle name="Heading 1" xfId="79"/>
    <cellStyle name="Heading 2" xfId="80"/>
    <cellStyle name="Heading 3" xfId="81"/>
    <cellStyle name="Heading 4" xfId="82"/>
    <cellStyle name="Indata" xfId="83"/>
    <cellStyle name="Input" xfId="84"/>
    <cellStyle name="Kontrollcell" xfId="85"/>
    <cellStyle name="Länkad cell" xfId="86"/>
    <cellStyle name="Linked Cell" xfId="87"/>
    <cellStyle name="Neutral" xfId="88"/>
    <cellStyle name="Normal 2" xfId="89"/>
    <cellStyle name="Normal 3" xfId="90"/>
    <cellStyle name="Normal 4" xfId="91"/>
    <cellStyle name="Normal 5" xfId="92"/>
    <cellStyle name="Note" xfId="93"/>
    <cellStyle name="Output" xfId="94"/>
    <cellStyle name="Percent" xfId="95"/>
    <cellStyle name="Rubrik" xfId="96"/>
    <cellStyle name="Rubrik 1" xfId="97"/>
    <cellStyle name="Rubrik 2" xfId="98"/>
    <cellStyle name="Rubrik 3" xfId="99"/>
    <cellStyle name="Rubrik 4" xfId="100"/>
    <cellStyle name="Summa" xfId="101"/>
    <cellStyle name="Title" xfId="102"/>
    <cellStyle name="Total" xfId="103"/>
    <cellStyle name="Utdata" xfId="104"/>
    <cellStyle name="Varningstext" xfId="105"/>
    <cellStyle name="Warning Text" xfId="106"/>
  </cellStyles>
  <dxfs count="3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i val="0"/>
        <color indexed="9"/>
      </font>
      <fill>
        <patternFill patternType="none">
          <bgColor indexed="65"/>
        </patternFill>
      </fill>
    </dxf>
    <dxf>
      <font>
        <i val="0"/>
        <color indexed="9"/>
      </font>
      <fill>
        <patternFill patternType="none">
          <bgColor indexed="65"/>
        </patternFill>
      </fill>
    </dxf>
    <dxf>
      <font>
        <i val="0"/>
        <color indexed="9"/>
      </font>
      <fill>
        <patternFill patternType="none">
          <bgColor indexed="65"/>
        </patternFill>
      </fill>
    </dxf>
    <dxf>
      <font>
        <i val="0"/>
        <color indexed="9"/>
      </font>
      <fill>
        <patternFill patternType="none">
          <bgColor indexed="65"/>
        </patternFill>
      </fill>
    </dxf>
    <dxf>
      <font>
        <i val="0"/>
        <color indexed="9"/>
      </font>
      <fill>
        <patternFill patternType="none">
          <bgColor indexed="65"/>
        </patternFill>
      </fill>
    </dxf>
    <dxf>
      <font>
        <b/>
        <i val="0"/>
        <color theme="1"/>
      </font>
      <fill>
        <patternFill patternType="none">
          <bgColor indexed="65"/>
        </patternFill>
      </fill>
    </dxf>
    <dxf>
      <font>
        <b/>
        <i val="0"/>
      </font>
    </dxf>
    <dxf>
      <font>
        <b/>
        <i val="0"/>
      </font>
    </dxf>
    <dxf>
      <font>
        <b/>
        <i val="0"/>
      </font>
    </dxf>
    <dxf>
      <font>
        <b/>
        <i val="0"/>
      </font>
    </dxf>
    <dxf>
      <font>
        <b/>
        <i val="0"/>
      </font>
    </dxf>
    <dxf>
      <font>
        <b/>
        <i val="0"/>
      </font>
    </dxf>
    <dxf>
      <font>
        <b/>
        <i val="0"/>
      </font>
    </dxf>
    <dxf>
      <font>
        <b/>
        <i val="0"/>
      </font>
    </dxf>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76200</xdr:colOff>
      <xdr:row>0</xdr:row>
      <xdr:rowOff>104775</xdr:rowOff>
    </xdr:from>
    <xdr:to>
      <xdr:col>13</xdr:col>
      <xdr:colOff>314325</xdr:colOff>
      <xdr:row>1</xdr:row>
      <xdr:rowOff>85725</xdr:rowOff>
    </xdr:to>
    <xdr:pic>
      <xdr:nvPicPr>
        <xdr:cNvPr id="1" name="CheckBox2"/>
        <xdr:cNvPicPr preferRelativeResize="1">
          <a:picLocks noChangeAspect="1"/>
        </xdr:cNvPicPr>
      </xdr:nvPicPr>
      <xdr:blipFill>
        <a:blip r:embed="rId1"/>
        <a:stretch>
          <a:fillRect/>
        </a:stretch>
      </xdr:blipFill>
      <xdr:spPr>
        <a:xfrm>
          <a:off x="4191000" y="104775"/>
          <a:ext cx="1066800"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1\AppData\Local\Temp\Rar$DI00.509\Formular-konacna%20verzija%202017.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PODEŠAVANJA-NE BRISATI"/>
      <sheetName val="sema"/>
      <sheetName val="PODSETNIK"/>
      <sheetName val="OBAVESTENJE ZA IGRACE"/>
      <sheetName val="UPIS DECACI GT"/>
      <sheetName val="PRIPREMA DECACI GT"/>
      <sheetName val="DECACI GT 8"/>
      <sheetName val="DECACI GT 16"/>
      <sheetName val="DECACI GT 32"/>
      <sheetName val="DECACI GT 64"/>
      <sheetName val="DECACI GT 128"/>
      <sheetName val="UPIS DEVOJCICE GT"/>
      <sheetName val="PRIPREMA DEVOJCICE GT"/>
      <sheetName val="DEVOJCICE GT 8"/>
      <sheetName val="DEVOJCICE GT 16"/>
      <sheetName val="DEVOJCICE GT 32"/>
      <sheetName val="DEVOJCICE GT 64"/>
      <sheetName val="DEVOJCICE GT 128"/>
      <sheetName val="UPIS DECACI KVALIFIKACIJE"/>
      <sheetName val="PRIPREMA DECACI KV"/>
      <sheetName val="DECACI KV 8&gt;4"/>
      <sheetName val="DECACI KV 16&gt;4"/>
      <sheetName val="DECACI KV 32&gt;4"/>
      <sheetName val="DECACI KV 16&gt;8"/>
      <sheetName val="DECACI KV 32&gt;8"/>
      <sheetName val="UPIS DEVOJCICE KVALIFIKACIJE"/>
      <sheetName val="PRIPREMA DEVOJCICE KV"/>
      <sheetName val="DEVOJCICE KV 8&gt;4"/>
      <sheetName val="DEVOJCICE KV 16&gt;4"/>
      <sheetName val="DEVOJCICE KV 32&gt;4"/>
      <sheetName val="DEVOJCICE KV 16&gt;8"/>
      <sheetName val="DEVOJCICE KV 32&gt;8"/>
      <sheetName val="UPIS DECACI DUBL"/>
      <sheetName val="PRIPREMA DECACI DUBL"/>
      <sheetName val="DECACI DUBL 4"/>
      <sheetName val="DECACI DUBL 8"/>
      <sheetName val="DECACI DUBL 16"/>
      <sheetName val="UPIS DEVOJCICE DUBL"/>
      <sheetName val="PRIPREMA DEVOJCICE DUBL"/>
      <sheetName val="DEVOJCICE DUBL 4"/>
      <sheetName val="DEVOJCICE DUBL 8"/>
      <sheetName val="DEVOJCICE DUBL 16"/>
      <sheetName val="RASPORED 2x1 TERENA"/>
      <sheetName val="RASPORED 2x2 TERENA"/>
      <sheetName val="RASPORED 2x3 TERENA"/>
      <sheetName val="RASPORED 2x4 TERENA"/>
      <sheetName val="RASPORED 2x5 TERENA"/>
      <sheetName val="RASPORED 2x6 TERENA"/>
      <sheetName val="RASPORED 2x6 TERENA (2)"/>
      <sheetName val="RASPORED 2x6 TERENA (3)"/>
      <sheetName val="RASPORED 2x7 TERENA"/>
      <sheetName val="RASPORED 2x8 TERENA"/>
      <sheetName val="RASPORED 3x1 TERENA"/>
      <sheetName val="RASPORED 3x2 TERENA"/>
      <sheetName val="RASPORED 3x3 TERENA"/>
      <sheetName val="RASPORED 3x4 TERENA"/>
      <sheetName val="RASPORED 3x5 TERENA"/>
      <sheetName val="RASPORED 3x6 TERENA"/>
      <sheetName val="RASPORED 3x7 TERENA"/>
      <sheetName val="RASPORED 3x8 TERENA"/>
      <sheetName val="RASPORED 4x2 TERENA"/>
      <sheetName val="RASPORED 4x3 TERENA"/>
      <sheetName val="RASPORED 4x4 TERENA"/>
      <sheetName val="RASPORED 4x5 TERENA"/>
      <sheetName val="RASPORED 4x6 TERENA"/>
      <sheetName val="RASPORED 4x7 TERENA"/>
      <sheetName val="RASPORED 4x8 TERENA"/>
      <sheetName val="RASPORED 5x3 TERENA"/>
      <sheetName val="RASPORED 5x4 TERENA"/>
      <sheetName val="RASPORED 5x5 TERENA"/>
      <sheetName val="RASPORED 5x6 TERENA"/>
      <sheetName val="RASPORED 5x7 TERENA"/>
      <sheetName val="RASPORED 6x3 TERENA"/>
      <sheetName val="RASPORED 6x4 TERENA"/>
      <sheetName val="RASPORED 6x5 TERENA"/>
      <sheetName val="RASPORED 6x6 TERENA"/>
      <sheetName val="RASPORED 7x4 TERENA"/>
      <sheetName val="RASPORED 7x5 TERENA"/>
      <sheetName val="RASPORED 7x6 TERENA"/>
      <sheetName val="RASPORED 8x4 TERENA"/>
      <sheetName val="RASPORED 8x5 TERENA"/>
      <sheetName val="RASPORED 8x6 TERENA"/>
      <sheetName val="RASPORED 9x4 TERENA"/>
      <sheetName val="RASPORED 9x5 TERENA"/>
      <sheetName val="RASPORED 9x6 TERENA"/>
      <sheetName val="RASPORED 10x4 TERENA"/>
      <sheetName val="RASPORED 10x5 TERENA"/>
      <sheetName val="RASPORED 10x6 TERENA"/>
      <sheetName val="TERENI ZA TRENING"/>
      <sheetName val="DECACI LL UPIS"/>
      <sheetName val="DEVOJCICE LL UPIS"/>
      <sheetName val="IZVESTAJ O KAZNJAVANJU"/>
      <sheetName val="IZVESTAJ VRHOVNOG SUDIJE"/>
      <sheetName val="Sheet1"/>
    </sheetNames>
    <sheetDataSet>
      <sheetData sheetId="1">
        <row r="1">
          <cell r="BL1" t="str">
            <v>01m</v>
          </cell>
        </row>
        <row r="2">
          <cell r="BL2" t="str">
            <v>02m</v>
          </cell>
        </row>
        <row r="3">
          <cell r="BL3" t="str">
            <v>03m</v>
          </cell>
        </row>
        <row r="4">
          <cell r="BL4" t="str">
            <v>04m</v>
          </cell>
        </row>
        <row r="5">
          <cell r="BL5" t="str">
            <v>05m</v>
          </cell>
        </row>
        <row r="6">
          <cell r="BL6" t="str">
            <v>06m</v>
          </cell>
        </row>
        <row r="7">
          <cell r="BL7" t="str">
            <v>07m</v>
          </cell>
        </row>
        <row r="8">
          <cell r="A8" t="str">
            <v>Teniski savez Srbije</v>
          </cell>
          <cell r="BL8" t="str">
            <v>08m</v>
          </cell>
        </row>
        <row r="9">
          <cell r="BL9" t="str">
            <v>09m</v>
          </cell>
        </row>
        <row r="10">
          <cell r="A10" t="str">
            <v>09.12.2017.</v>
          </cell>
          <cell r="C10" t="str">
            <v>Beograd, Tk Master</v>
          </cell>
          <cell r="G10" t="str">
            <v>B</v>
          </cell>
          <cell r="I10" t="str">
            <v>Marko Ristić</v>
          </cell>
          <cell r="BL10" t="str">
            <v>10m</v>
          </cell>
        </row>
        <row r="11">
          <cell r="BL11" t="str">
            <v>11m</v>
          </cell>
        </row>
        <row r="12">
          <cell r="A12" t="str">
            <v>sen</v>
          </cell>
          <cell r="BL12" t="str">
            <v>12m</v>
          </cell>
        </row>
        <row r="13">
          <cell r="BL13" t="str">
            <v>13m</v>
          </cell>
        </row>
        <row r="14">
          <cell r="BL14" t="str">
            <v>14m</v>
          </cell>
        </row>
        <row r="15">
          <cell r="BL15" t="str">
            <v>15m</v>
          </cell>
        </row>
        <row r="16">
          <cell r="BL16" t="str">
            <v>16m</v>
          </cell>
        </row>
        <row r="17">
          <cell r="BL17" t="str">
            <v>17m</v>
          </cell>
        </row>
        <row r="18">
          <cell r="BL18" t="str">
            <v>18m</v>
          </cell>
        </row>
        <row r="19">
          <cell r="BL19" t="str">
            <v>19m</v>
          </cell>
        </row>
        <row r="20">
          <cell r="BL20" t="str">
            <v>20m</v>
          </cell>
        </row>
        <row r="21">
          <cell r="BL21" t="str">
            <v>21m</v>
          </cell>
        </row>
        <row r="22">
          <cell r="BL22" t="str">
            <v>22m</v>
          </cell>
        </row>
        <row r="23">
          <cell r="BL23" t="str">
            <v>23m</v>
          </cell>
        </row>
        <row r="24">
          <cell r="BL24" t="str">
            <v>24m</v>
          </cell>
        </row>
        <row r="25">
          <cell r="BL25" t="str">
            <v>25m</v>
          </cell>
        </row>
        <row r="26">
          <cell r="BL26" t="str">
            <v>26m</v>
          </cell>
        </row>
        <row r="27">
          <cell r="BL27" t="str">
            <v>27m</v>
          </cell>
        </row>
        <row r="28">
          <cell r="BL28" t="str">
            <v>28m</v>
          </cell>
        </row>
        <row r="29">
          <cell r="BL29" t="str">
            <v>29m</v>
          </cell>
        </row>
        <row r="30">
          <cell r="BL30" t="str">
            <v>30m</v>
          </cell>
        </row>
        <row r="31">
          <cell r="BL31" t="str">
            <v>31m</v>
          </cell>
        </row>
      </sheetData>
      <sheetData sheetId="6">
        <row r="5">
          <cell r="R5">
            <v>16</v>
          </cell>
        </row>
        <row r="7">
          <cell r="A7" t="str">
            <v>B</v>
          </cell>
          <cell r="B7" t="str">
            <v>BYE</v>
          </cell>
          <cell r="H7">
            <v>0</v>
          </cell>
          <cell r="P7">
            <v>0</v>
          </cell>
        </row>
        <row r="8">
          <cell r="A8">
            <v>1</v>
          </cell>
          <cell r="B8" t="str">
            <v>SUBANOVIĆ</v>
          </cell>
          <cell r="C8" t="str">
            <v>NEMANJA</v>
          </cell>
          <cell r="D8" t="str">
            <v>CZ</v>
          </cell>
          <cell r="E8" t="str">
            <v>11.02.2001</v>
          </cell>
          <cell r="H8">
            <v>2</v>
          </cell>
          <cell r="O8" t="str">
            <v>DA</v>
          </cell>
          <cell r="P8">
            <v>2</v>
          </cell>
        </row>
        <row r="9">
          <cell r="A9">
            <v>2</v>
          </cell>
          <cell r="B9" t="str">
            <v>ŽARKOVIĆ</v>
          </cell>
          <cell r="C9" t="str">
            <v>BODIN</v>
          </cell>
          <cell r="D9" t="str">
            <v>CZ</v>
          </cell>
          <cell r="E9" t="str">
            <v>01.06.2000</v>
          </cell>
          <cell r="H9">
            <v>3</v>
          </cell>
          <cell r="O9" t="str">
            <v>DA</v>
          </cell>
          <cell r="P9">
            <v>3</v>
          </cell>
        </row>
        <row r="10">
          <cell r="A10">
            <v>3</v>
          </cell>
          <cell r="B10" t="str">
            <v>RADAN</v>
          </cell>
          <cell r="C10" t="str">
            <v>DJORDJE</v>
          </cell>
          <cell r="D10" t="str">
            <v>AGR</v>
          </cell>
          <cell r="E10" t="str">
            <v>06.05.2000</v>
          </cell>
          <cell r="H10">
            <v>4</v>
          </cell>
          <cell r="O10" t="str">
            <v>DA</v>
          </cell>
          <cell r="P10">
            <v>4</v>
          </cell>
        </row>
        <row r="11">
          <cell r="A11">
            <v>4</v>
          </cell>
          <cell r="B11" t="str">
            <v>KIJAC</v>
          </cell>
          <cell r="C11" t="str">
            <v>NIKOLA</v>
          </cell>
          <cell r="D11" t="str">
            <v>DJU</v>
          </cell>
          <cell r="E11" t="str">
            <v>29.04.2001</v>
          </cell>
          <cell r="H11">
            <v>5</v>
          </cell>
          <cell r="O11" t="str">
            <v>DA</v>
          </cell>
          <cell r="P11">
            <v>5</v>
          </cell>
        </row>
        <row r="12">
          <cell r="A12">
            <v>5</v>
          </cell>
          <cell r="B12" t="str">
            <v>PAVLOVIĆ</v>
          </cell>
          <cell r="C12" t="str">
            <v>MARKO</v>
          </cell>
          <cell r="D12" t="str">
            <v>BAN</v>
          </cell>
          <cell r="E12" t="str">
            <v>10.12.1999</v>
          </cell>
          <cell r="H12">
            <v>9</v>
          </cell>
          <cell r="O12" t="str">
            <v>DA</v>
          </cell>
          <cell r="P12">
            <v>9</v>
          </cell>
        </row>
        <row r="13">
          <cell r="A13">
            <v>6</v>
          </cell>
          <cell r="B13" t="str">
            <v>RADENKOVIĆ</v>
          </cell>
          <cell r="C13" t="str">
            <v>MILOŠ</v>
          </cell>
          <cell r="D13" t="str">
            <v>SBG</v>
          </cell>
          <cell r="E13" t="str">
            <v>12.09.1998</v>
          </cell>
          <cell r="H13">
            <v>12</v>
          </cell>
          <cell r="O13" t="str">
            <v>DA</v>
          </cell>
          <cell r="P13">
            <v>12</v>
          </cell>
        </row>
        <row r="14">
          <cell r="A14">
            <v>7</v>
          </cell>
          <cell r="B14" t="str">
            <v>PURIĆ</v>
          </cell>
          <cell r="C14" t="str">
            <v>NIKOLA</v>
          </cell>
          <cell r="D14" t="str">
            <v>REK</v>
          </cell>
          <cell r="E14" t="str">
            <v>18.08.2000</v>
          </cell>
          <cell r="H14">
            <v>26</v>
          </cell>
          <cell r="O14" t="str">
            <v>DA</v>
          </cell>
          <cell r="P14">
            <v>26</v>
          </cell>
        </row>
        <row r="15">
          <cell r="A15">
            <v>8</v>
          </cell>
          <cell r="B15" t="str">
            <v>SUVAJAC</v>
          </cell>
          <cell r="C15" t="str">
            <v>STEFAN</v>
          </cell>
          <cell r="D15" t="str">
            <v>DJU</v>
          </cell>
          <cell r="E15" t="str">
            <v>14.03.2000</v>
          </cell>
          <cell r="H15">
            <v>27</v>
          </cell>
          <cell r="O15" t="str">
            <v>DA</v>
          </cell>
          <cell r="P15">
            <v>27</v>
          </cell>
        </row>
        <row r="16">
          <cell r="A16">
            <v>9</v>
          </cell>
          <cell r="B16" t="str">
            <v>STOJANOVIĆ</v>
          </cell>
          <cell r="C16" t="str">
            <v>VIKTOR</v>
          </cell>
          <cell r="D16" t="str">
            <v>BAN</v>
          </cell>
          <cell r="E16" t="str">
            <v>11.04.2001</v>
          </cell>
          <cell r="H16">
            <v>35</v>
          </cell>
          <cell r="O16" t="str">
            <v>DA</v>
          </cell>
          <cell r="P16">
            <v>35</v>
          </cell>
        </row>
        <row r="17">
          <cell r="A17">
            <v>10</v>
          </cell>
          <cell r="B17" t="str">
            <v>BANIĆEVIĆ</v>
          </cell>
          <cell r="C17" t="str">
            <v>IGOR</v>
          </cell>
          <cell r="D17" t="str">
            <v>ABO</v>
          </cell>
          <cell r="E17" t="str">
            <v>07.04.1999</v>
          </cell>
          <cell r="H17">
            <v>40</v>
          </cell>
          <cell r="O17" t="str">
            <v>DA</v>
          </cell>
          <cell r="P17">
            <v>40</v>
          </cell>
        </row>
        <row r="18">
          <cell r="A18">
            <v>11</v>
          </cell>
          <cell r="B18" t="str">
            <v>STOJANOVIĆ</v>
          </cell>
          <cell r="C18" t="str">
            <v>LUKA</v>
          </cell>
          <cell r="D18" t="str">
            <v>TIP</v>
          </cell>
          <cell r="E18" t="str">
            <v>26.09.2000</v>
          </cell>
          <cell r="H18">
            <v>46</v>
          </cell>
          <cell r="O18" t="str">
            <v>DA</v>
          </cell>
          <cell r="P18">
            <v>46</v>
          </cell>
        </row>
        <row r="19">
          <cell r="A19">
            <v>12</v>
          </cell>
          <cell r="B19" t="str">
            <v>LAKIĆEVIC</v>
          </cell>
          <cell r="C19" t="str">
            <v>STEVAN</v>
          </cell>
          <cell r="D19" t="str">
            <v>AGR</v>
          </cell>
          <cell r="E19" t="str">
            <v>19.09.1997</v>
          </cell>
          <cell r="H19">
            <v>50</v>
          </cell>
          <cell r="O19" t="str">
            <v>DA</v>
          </cell>
          <cell r="P19">
            <v>50</v>
          </cell>
        </row>
        <row r="20">
          <cell r="A20">
            <v>13</v>
          </cell>
          <cell r="B20" t="str">
            <v>PETROVIĆ</v>
          </cell>
          <cell r="C20" t="str">
            <v>ANDREJA</v>
          </cell>
          <cell r="D20" t="str">
            <v>AGR</v>
          </cell>
          <cell r="E20" t="str">
            <v>01.02.2000</v>
          </cell>
          <cell r="H20">
            <v>56</v>
          </cell>
          <cell r="O20" t="str">
            <v>DA</v>
          </cell>
          <cell r="P20">
            <v>56</v>
          </cell>
        </row>
        <row r="21">
          <cell r="A21">
            <v>14</v>
          </cell>
          <cell r="B21" t="str">
            <v>JANIĆIJEVIĆ</v>
          </cell>
          <cell r="C21" t="str">
            <v>BOGDAN</v>
          </cell>
          <cell r="D21" t="str">
            <v>CZ</v>
          </cell>
          <cell r="E21" t="str">
            <v>06.05.2000</v>
          </cell>
          <cell r="H21">
            <v>59</v>
          </cell>
          <cell r="O21" t="str">
            <v>DA</v>
          </cell>
          <cell r="P21">
            <v>59</v>
          </cell>
        </row>
        <row r="22">
          <cell r="A22">
            <v>15</v>
          </cell>
          <cell r="B22" t="str">
            <v>RADISAVLJEVIĆ</v>
          </cell>
          <cell r="C22" t="str">
            <v>SIMON</v>
          </cell>
          <cell r="D22" t="str">
            <v>CLA</v>
          </cell>
          <cell r="E22" t="str">
            <v>23.01.1992</v>
          </cell>
          <cell r="H22">
            <v>85</v>
          </cell>
          <cell r="O22" t="str">
            <v>DA</v>
          </cell>
          <cell r="P22">
            <v>85</v>
          </cell>
        </row>
        <row r="23">
          <cell r="A23">
            <v>16</v>
          </cell>
          <cell r="B23" t="str">
            <v>SPASOJEVIĆ</v>
          </cell>
          <cell r="C23" t="str">
            <v>STEFAN</v>
          </cell>
          <cell r="D23" t="str">
            <v>BAN</v>
          </cell>
          <cell r="E23" t="str">
            <v>24.03.2001</v>
          </cell>
          <cell r="H23">
            <v>88</v>
          </cell>
          <cell r="O23" t="str">
            <v>DA</v>
          </cell>
          <cell r="P23">
            <v>88</v>
          </cell>
        </row>
        <row r="24">
          <cell r="A24">
            <v>17</v>
          </cell>
          <cell r="B24" t="str">
            <v>MARGAN</v>
          </cell>
          <cell r="C24" t="str">
            <v>ALEKSANDAR</v>
          </cell>
          <cell r="D24" t="str">
            <v>MO</v>
          </cell>
          <cell r="E24" t="str">
            <v>28.08.2000</v>
          </cell>
          <cell r="H24">
            <v>98</v>
          </cell>
          <cell r="O24" t="str">
            <v>DA</v>
          </cell>
          <cell r="P24">
            <v>98</v>
          </cell>
        </row>
        <row r="25">
          <cell r="A25">
            <v>18</v>
          </cell>
          <cell r="B25" t="str">
            <v>DRAGANIĆ</v>
          </cell>
          <cell r="C25" t="str">
            <v>VASILIJE</v>
          </cell>
          <cell r="D25" t="str">
            <v>MAT</v>
          </cell>
          <cell r="E25" t="str">
            <v>14.01.2001</v>
          </cell>
          <cell r="H25">
            <v>114</v>
          </cell>
          <cell r="O25" t="str">
            <v>DA</v>
          </cell>
          <cell r="P25">
            <v>114</v>
          </cell>
        </row>
        <row r="26">
          <cell r="A26">
            <v>19</v>
          </cell>
          <cell r="B26" t="str">
            <v>ROTAROV</v>
          </cell>
          <cell r="C26" t="str">
            <v>IVAN</v>
          </cell>
          <cell r="D26" t="str">
            <v>OTK</v>
          </cell>
          <cell r="E26" t="str">
            <v>09.11.2000</v>
          </cell>
          <cell r="H26">
            <v>121</v>
          </cell>
          <cell r="O26" t="str">
            <v>DA</v>
          </cell>
          <cell r="P26">
            <v>121</v>
          </cell>
        </row>
        <row r="27">
          <cell r="A27">
            <v>20</v>
          </cell>
          <cell r="B27" t="str">
            <v>MILENKOVIĆ</v>
          </cell>
          <cell r="C27" t="str">
            <v>VUKAŠIN</v>
          </cell>
          <cell r="D27" t="str">
            <v>MAT</v>
          </cell>
          <cell r="E27" t="str">
            <v>10.08.2002</v>
          </cell>
          <cell r="H27">
            <v>138</v>
          </cell>
          <cell r="O27" t="str">
            <v>DA</v>
          </cell>
          <cell r="P27">
            <v>138</v>
          </cell>
        </row>
        <row r="28">
          <cell r="A28">
            <v>21</v>
          </cell>
          <cell r="B28" t="str">
            <v>RADENKOVIĆ</v>
          </cell>
          <cell r="C28" t="str">
            <v>VELJKO</v>
          </cell>
          <cell r="D28" t="str">
            <v>CZ</v>
          </cell>
          <cell r="E28" t="str">
            <v>05.03.1998</v>
          </cell>
          <cell r="H28">
            <v>152</v>
          </cell>
          <cell r="O28" t="str">
            <v>DA</v>
          </cell>
          <cell r="P28">
            <v>152</v>
          </cell>
        </row>
        <row r="29">
          <cell r="A29">
            <v>22</v>
          </cell>
          <cell r="B29" t="str">
            <v>RADOSAVLJEVIĆ</v>
          </cell>
          <cell r="C29" t="str">
            <v>MIHAILO</v>
          </cell>
          <cell r="D29" t="str">
            <v>BAN</v>
          </cell>
          <cell r="E29" t="str">
            <v>24.09.2001</v>
          </cell>
          <cell r="H29">
            <v>163</v>
          </cell>
          <cell r="O29" t="str">
            <v>DA</v>
          </cell>
          <cell r="P29">
            <v>163</v>
          </cell>
        </row>
        <row r="30">
          <cell r="A30">
            <v>23</v>
          </cell>
          <cell r="B30" t="str">
            <v>SIMIĆ</v>
          </cell>
          <cell r="C30" t="str">
            <v>TADIJA</v>
          </cell>
          <cell r="D30" t="str">
            <v>BAS</v>
          </cell>
          <cell r="E30" t="str">
            <v>14.10.1999</v>
          </cell>
          <cell r="H30">
            <v>177</v>
          </cell>
          <cell r="O30" t="str">
            <v>DA</v>
          </cell>
          <cell r="P30">
            <v>177</v>
          </cell>
        </row>
        <row r="31">
          <cell r="A31">
            <v>24</v>
          </cell>
          <cell r="B31" t="str">
            <v>ŠOBIĆ</v>
          </cell>
          <cell r="C31" t="str">
            <v>IVAN</v>
          </cell>
          <cell r="D31" t="str">
            <v>MO</v>
          </cell>
          <cell r="E31" t="str">
            <v>04.09.2001</v>
          </cell>
          <cell r="H31">
            <v>178</v>
          </cell>
          <cell r="O31" t="str">
            <v>DA</v>
          </cell>
          <cell r="P31">
            <v>178</v>
          </cell>
        </row>
        <row r="32">
          <cell r="A32">
            <v>25</v>
          </cell>
          <cell r="B32" t="str">
            <v>BAJIĆ</v>
          </cell>
          <cell r="C32" t="str">
            <v>DIMITRIJE</v>
          </cell>
          <cell r="D32" t="str">
            <v>CZ</v>
          </cell>
          <cell r="E32" t="str">
            <v>03.07.2000</v>
          </cell>
          <cell r="H32">
            <v>179</v>
          </cell>
          <cell r="O32" t="str">
            <v>DA</v>
          </cell>
          <cell r="P32">
            <v>179</v>
          </cell>
        </row>
        <row r="33">
          <cell r="A33">
            <v>26</v>
          </cell>
          <cell r="B33" t="str">
            <v>NIKOLIĆ</v>
          </cell>
          <cell r="C33" t="str">
            <v>MIHAJLO</v>
          </cell>
          <cell r="D33" t="str">
            <v>CZ</v>
          </cell>
          <cell r="E33" t="str">
            <v>25.08.2000</v>
          </cell>
          <cell r="O33" t="str">
            <v>DA</v>
          </cell>
          <cell r="P33">
            <v>0</v>
          </cell>
        </row>
        <row r="34">
          <cell r="A34">
            <v>27</v>
          </cell>
          <cell r="B34" t="str">
            <v>BALJ</v>
          </cell>
          <cell r="C34" t="str">
            <v>ALEKSANDAR</v>
          </cell>
          <cell r="D34" t="str">
            <v>DRI</v>
          </cell>
          <cell r="E34" t="str">
            <v>03.12.2001</v>
          </cell>
          <cell r="O34" t="str">
            <v>DA</v>
          </cell>
          <cell r="P34">
            <v>0</v>
          </cell>
        </row>
        <row r="35">
          <cell r="A35">
            <v>28</v>
          </cell>
          <cell r="P35">
            <v>0</v>
          </cell>
        </row>
        <row r="36">
          <cell r="A36">
            <v>29</v>
          </cell>
          <cell r="P36">
            <v>0</v>
          </cell>
        </row>
        <row r="37">
          <cell r="A37">
            <v>30</v>
          </cell>
          <cell r="P37">
            <v>0</v>
          </cell>
        </row>
        <row r="38">
          <cell r="A38">
            <v>31</v>
          </cell>
          <cell r="P38">
            <v>0</v>
          </cell>
        </row>
        <row r="39">
          <cell r="A39">
            <v>32</v>
          </cell>
          <cell r="P3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2">
    <pageSetUpPr fitToPage="1"/>
  </sheetPr>
  <dimension ref="A1:X118"/>
  <sheetViews>
    <sheetView showGridLines="0" showZeros="0" tabSelected="1" zoomScalePageLayoutView="0" workbookViewId="0" topLeftCell="A1">
      <selection activeCell="R17" sqref="R17"/>
    </sheetView>
  </sheetViews>
  <sheetFormatPr defaultColWidth="8.8515625" defaultRowHeight="12.75"/>
  <cols>
    <col min="1" max="1" width="3.28125" style="0" customWidth="1"/>
    <col min="2" max="2" width="4.8515625" style="0" customWidth="1"/>
    <col min="3" max="3" width="5.140625" style="0" customWidth="1"/>
    <col min="4" max="4" width="4.28125" style="0" customWidth="1"/>
    <col min="5" max="5" width="12.7109375" style="0" customWidth="1"/>
    <col min="6" max="6" width="7.7109375" style="0" customWidth="1"/>
    <col min="7" max="7" width="3.7109375" style="0" customWidth="1"/>
    <col min="8" max="8" width="5.8515625" style="0" customWidth="1"/>
    <col min="9" max="9" width="1.7109375" style="146" customWidth="1"/>
    <col min="10" max="10" width="10.7109375" style="0" customWidth="1"/>
    <col min="11" max="11" width="1.7109375" style="146" customWidth="1"/>
    <col min="12" max="12" width="10.7109375" style="0" customWidth="1"/>
    <col min="13" max="13" width="1.7109375" style="147" customWidth="1"/>
    <col min="14" max="14" width="10.7109375" style="0" customWidth="1"/>
    <col min="15" max="15" width="1.7109375" style="146" customWidth="1"/>
    <col min="16" max="16" width="10.7109375" style="0" customWidth="1"/>
    <col min="17" max="17" width="1.7109375" style="147" customWidth="1"/>
    <col min="18" max="18" width="8.8515625" style="0" customWidth="1"/>
    <col min="19" max="19" width="8.7109375" style="0" customWidth="1"/>
    <col min="20" max="20" width="9.140625" style="0" customWidth="1"/>
    <col min="21" max="22" width="8.8515625" style="0" customWidth="1"/>
    <col min="23" max="24" width="8.8515625" style="0" hidden="1" customWidth="1"/>
  </cols>
  <sheetData>
    <row r="1" spans="1:17" s="4" customFormat="1" ht="21.75" customHeight="1">
      <c r="A1" s="1" t="s">
        <v>65</v>
      </c>
      <c r="B1" s="1"/>
      <c r="C1" s="2"/>
      <c r="D1" s="2"/>
      <c r="E1" s="2"/>
      <c r="F1" s="2"/>
      <c r="G1" s="2"/>
      <c r="H1" s="2"/>
      <c r="I1" s="3" t="s">
        <v>0</v>
      </c>
      <c r="K1" s="3"/>
      <c r="L1" s="5"/>
      <c r="M1" s="6"/>
      <c r="N1" s="6" t="s">
        <v>1</v>
      </c>
      <c r="O1" s="6"/>
      <c r="P1" s="2"/>
      <c r="Q1" s="6"/>
    </row>
    <row r="2" spans="1:17" s="10" customFormat="1" ht="12.75">
      <c r="A2" s="7" t="str">
        <f>'[1]PODEŠAVANJA-NE BRISATI'!$A$8</f>
        <v>Teniski savez Srbije</v>
      </c>
      <c r="B2" s="7"/>
      <c r="C2" s="7"/>
      <c r="D2" s="7"/>
      <c r="E2" s="7"/>
      <c r="F2" s="8"/>
      <c r="G2" s="9"/>
      <c r="H2" s="9"/>
      <c r="I2" s="3" t="s">
        <v>2</v>
      </c>
      <c r="K2" s="3"/>
      <c r="L2" s="3"/>
      <c r="M2" s="11"/>
      <c r="N2" s="9"/>
      <c r="O2" s="11"/>
      <c r="P2" s="9"/>
      <c r="Q2" s="11"/>
    </row>
    <row r="3" spans="1:17" s="16" customFormat="1" ht="11.25" customHeight="1">
      <c r="A3" s="12" t="s">
        <v>3</v>
      </c>
      <c r="B3" s="12"/>
      <c r="C3" s="12"/>
      <c r="D3" s="12"/>
      <c r="E3" s="148" t="s">
        <v>4</v>
      </c>
      <c r="F3" s="148"/>
      <c r="G3" s="148"/>
      <c r="H3" s="148"/>
      <c r="I3" s="12"/>
      <c r="J3" s="13" t="s">
        <v>5</v>
      </c>
      <c r="K3" s="14"/>
      <c r="L3" s="13" t="s">
        <v>6</v>
      </c>
      <c r="M3" s="14"/>
      <c r="N3" s="12"/>
      <c r="O3" s="14"/>
      <c r="P3" s="12"/>
      <c r="Q3" s="15" t="s">
        <v>7</v>
      </c>
    </row>
    <row r="4" spans="1:17" s="23" customFormat="1" ht="11.25" customHeight="1" thickBot="1">
      <c r="A4" s="149" t="str">
        <f>'[1]PODEŠAVANJA-NE BRISATI'!$A$10</f>
        <v>09.12.2017.</v>
      </c>
      <c r="B4" s="149"/>
      <c r="C4" s="149"/>
      <c r="D4" s="17"/>
      <c r="E4" s="150" t="str">
        <f>'[1]PODEŠAVANJA-NE BRISATI'!$C$10</f>
        <v>Beograd, Tk Master</v>
      </c>
      <c r="F4" s="150"/>
      <c r="G4" s="150"/>
      <c r="H4" s="150"/>
      <c r="I4" s="17"/>
      <c r="J4" s="18" t="str">
        <f>'[1]PODEŠAVANJA-NE BRISATI'!$G$10</f>
        <v>B</v>
      </c>
      <c r="K4" s="19"/>
      <c r="L4" s="20" t="str">
        <f>'[1]PODEŠAVANJA-NE BRISATI'!$A$12</f>
        <v>sen</v>
      </c>
      <c r="M4" s="21"/>
      <c r="N4" s="17"/>
      <c r="O4" s="21"/>
      <c r="P4" s="17"/>
      <c r="Q4" s="22" t="str">
        <f>'[1]PODEŠAVANJA-NE BRISATI'!$I$10</f>
        <v>Marko Ristić</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c r="A6" s="29"/>
      <c r="B6" s="30"/>
      <c r="C6" s="31"/>
      <c r="D6" s="30"/>
      <c r="E6" s="32"/>
      <c r="F6" s="32"/>
      <c r="G6" s="33"/>
      <c r="H6" s="32"/>
      <c r="I6" s="34"/>
      <c r="J6" s="30"/>
      <c r="K6" s="34"/>
      <c r="L6" s="30"/>
      <c r="M6" s="34"/>
      <c r="N6" s="30"/>
      <c r="O6" s="34"/>
      <c r="P6" s="30"/>
      <c r="Q6" s="35"/>
    </row>
    <row r="7" spans="1:24" s="49" customFormat="1" ht="10.5" customHeight="1">
      <c r="A7" s="36">
        <v>1</v>
      </c>
      <c r="B7" s="37" t="str">
        <f>IF($D7="","",VLOOKUP($D7,'[1]PRIPREMA DECACI GT'!$A$7:$P$39,15))</f>
        <v>DA</v>
      </c>
      <c r="C7" s="38">
        <f>IF($D7="","",VLOOKUP($D7,'[1]PRIPREMA DECACI GT'!$A$7:$P$39,16))</f>
        <v>2</v>
      </c>
      <c r="D7" s="39">
        <v>1</v>
      </c>
      <c r="E7" s="40" t="str">
        <f>UPPER(IF($D7="","",VLOOKUP($D7,'[1]PRIPREMA DECACI GT'!$A$7:$P$39,2)))</f>
        <v>SUBANOVIĆ</v>
      </c>
      <c r="F7" s="40" t="str">
        <f>IF($D7="","",VLOOKUP($D7,'[1]PRIPREMA DECACI GT'!$A$7:$P$39,3))</f>
        <v>NEMANJA</v>
      </c>
      <c r="G7" s="40"/>
      <c r="H7" s="41" t="str">
        <f>IF($D7="","",VLOOKUP($D7,'[1]PRIPREMA DECACI GT'!$A$7:$P$39,4))</f>
        <v>CZ</v>
      </c>
      <c r="I7" s="42"/>
      <c r="J7" s="43"/>
      <c r="K7" s="43"/>
      <c r="L7" s="43"/>
      <c r="M7" s="43"/>
      <c r="N7" s="44"/>
      <c r="O7" s="45"/>
      <c r="P7" s="46"/>
      <c r="Q7" s="47"/>
      <c r="R7" s="48"/>
      <c r="T7" s="50"/>
      <c r="V7" s="50"/>
      <c r="W7" s="49" t="str">
        <f>CONCATENATE(E7," ",MID(F7,1,1),".")</f>
        <v>SUBANOVIĆ N.</v>
      </c>
      <c r="X7" s="51">
        <v>1</v>
      </c>
    </row>
    <row r="8" spans="1:24" s="49" customFormat="1" ht="9" customHeight="1">
      <c r="A8" s="52"/>
      <c r="B8" s="53"/>
      <c r="C8" s="54"/>
      <c r="D8" s="55"/>
      <c r="E8" s="43"/>
      <c r="F8" s="43"/>
      <c r="G8" s="151">
        <f>IF(OR(ISTEXT(I8),D9="b"),"",'[1]PODEŠAVANJA-NE BRISATI'!BL1)</f>
      </c>
      <c r="H8" s="56"/>
      <c r="I8" s="57"/>
      <c r="J8" s="58" t="str">
        <f>IF(D9="B",W7,UPPER(IF(OR(I8="a",I8="as"),W7,IF(OR(I8="b",I8="bs"),W9,))))</f>
        <v>SUBANOVIĆ N.</v>
      </c>
      <c r="K8" s="58"/>
      <c r="L8" s="43"/>
      <c r="M8" s="43"/>
      <c r="N8" s="44"/>
      <c r="O8" s="45"/>
      <c r="P8" s="46"/>
      <c r="Q8" s="47"/>
      <c r="R8" s="48"/>
      <c r="T8" s="50"/>
      <c r="V8" s="50"/>
      <c r="W8" s="49" t="str">
        <f aca="true" t="shared" si="0" ref="W8:W69">CONCATENATE(E8," ",MID(F8,1,1),".")</f>
        <v> .</v>
      </c>
      <c r="X8" s="51"/>
    </row>
    <row r="9" spans="1:24" s="49" customFormat="1" ht="9" customHeight="1">
      <c r="A9" s="52">
        <v>2</v>
      </c>
      <c r="B9" s="37">
        <f>IF($D9="","",VLOOKUP($D9,'[1]PRIPREMA DECACI GT'!$A$7:$P$39,15))</f>
        <v>0</v>
      </c>
      <c r="C9" s="38">
        <f>IF($D9="","",VLOOKUP($D9,'[1]PRIPREMA DECACI GT'!$A$7:$P$39,16))</f>
        <v>0</v>
      </c>
      <c r="D9" s="59" t="s">
        <v>18</v>
      </c>
      <c r="E9" s="60" t="str">
        <f>UPPER(IF($D9="","",VLOOKUP($D9,'[1]PRIPREMA DECACI GT'!$A$7:$P$39,2)))</f>
        <v>BYE</v>
      </c>
      <c r="F9" s="60">
        <f>IF($D9="","",VLOOKUP($D9,'[1]PRIPREMA DECACI GT'!$A$7:$P$39,3))</f>
        <v>0</v>
      </c>
      <c r="G9" s="152"/>
      <c r="H9" s="61">
        <f>IF($D9="","",VLOOKUP($D9,'[1]PRIPREMA DECACI GT'!$A$7:$P$39,4))</f>
        <v>0</v>
      </c>
      <c r="I9" s="62"/>
      <c r="J9" s="43"/>
      <c r="K9" s="63"/>
      <c r="L9" s="43"/>
      <c r="M9" s="43"/>
      <c r="N9" s="44"/>
      <c r="O9" s="45"/>
      <c r="P9" s="46"/>
      <c r="Q9" s="47"/>
      <c r="R9" s="48"/>
      <c r="T9" s="50"/>
      <c r="V9" s="50"/>
      <c r="W9" s="49" t="str">
        <f t="shared" si="0"/>
        <v>BYE 0.</v>
      </c>
      <c r="X9" s="51" t="s">
        <v>18</v>
      </c>
    </row>
    <row r="10" spans="1:24" s="49" customFormat="1" ht="9" customHeight="1">
      <c r="A10" s="52"/>
      <c r="B10" s="53"/>
      <c r="C10" s="54"/>
      <c r="D10" s="64"/>
      <c r="E10" s="65"/>
      <c r="F10" s="65"/>
      <c r="G10" s="66"/>
      <c r="H10" s="56"/>
      <c r="I10" s="67"/>
      <c r="J10" s="153">
        <f>IF(ISTEXT(K10),"",'[1]PODEŠAVANJA-NE BRISATI'!BL17)</f>
      </c>
      <c r="K10" s="68" t="s">
        <v>54</v>
      </c>
      <c r="L10" s="58" t="str">
        <f>UPPER(IF(OR(K10="a",K10="as"),J8,IF(OR(K10="b",K10="bs"),J12,)))</f>
        <v>SUBANOVIĆ N.</v>
      </c>
      <c r="M10" s="69"/>
      <c r="N10" s="70"/>
      <c r="O10" s="70"/>
      <c r="P10" s="46"/>
      <c r="Q10" s="47"/>
      <c r="R10" s="48"/>
      <c r="T10" s="50"/>
      <c r="V10" s="50"/>
      <c r="W10" s="49" t="str">
        <f t="shared" si="0"/>
        <v> .</v>
      </c>
      <c r="X10" s="51"/>
    </row>
    <row r="11" spans="1:24" s="49" customFormat="1" ht="9" customHeight="1">
      <c r="A11" s="52">
        <v>3</v>
      </c>
      <c r="B11" s="37" t="str">
        <f>IF($D11="","",VLOOKUP($D11,'[1]PRIPREMA DECACI GT'!$A$7:$P$39,15))</f>
        <v>DA</v>
      </c>
      <c r="C11" s="38">
        <f>IF($D11="","",VLOOKUP($D11,'[1]PRIPREMA DECACI GT'!$A$7:$P$39,16))</f>
        <v>98</v>
      </c>
      <c r="D11" s="59">
        <v>17</v>
      </c>
      <c r="E11" s="60" t="str">
        <f>UPPER(IF($D11="","",VLOOKUP($D11,'[1]PRIPREMA DECACI GT'!$A$7:$P$39,2)))</f>
        <v>MARGAN</v>
      </c>
      <c r="F11" s="60" t="str">
        <f>IF($D11="","",VLOOKUP($D11,'[1]PRIPREMA DECACI GT'!$A$7:$P$39,3))</f>
        <v>ALEKSANDAR</v>
      </c>
      <c r="G11" s="60"/>
      <c r="H11" s="61" t="str">
        <f>IF($D11="","",VLOOKUP($D11,'[1]PRIPREMA DECACI GT'!$A$7:$P$39,4))</f>
        <v>MO</v>
      </c>
      <c r="I11" s="42"/>
      <c r="J11" s="153"/>
      <c r="K11" s="71"/>
      <c r="L11" s="43" t="s">
        <v>56</v>
      </c>
      <c r="M11" s="72"/>
      <c r="N11" s="70"/>
      <c r="O11" s="70"/>
      <c r="P11" s="46"/>
      <c r="Q11" s="47"/>
      <c r="R11" s="48"/>
      <c r="T11" s="50"/>
      <c r="V11" s="50"/>
      <c r="W11" s="49" t="str">
        <f t="shared" si="0"/>
        <v>MARGAN A.</v>
      </c>
      <c r="X11" s="51">
        <v>9</v>
      </c>
    </row>
    <row r="12" spans="1:24" s="49" customFormat="1" ht="9" customHeight="1">
      <c r="A12" s="52"/>
      <c r="B12" s="53"/>
      <c r="C12" s="54"/>
      <c r="D12" s="64"/>
      <c r="E12" s="65"/>
      <c r="F12" s="65"/>
      <c r="G12" s="151">
        <f>IF(OR(ISTEXT(I12),D13="b",D11="B"),"",'[1]PODEŠAVANJA-NE BRISATI'!BL2)</f>
      </c>
      <c r="H12" s="56"/>
      <c r="I12" s="57" t="s">
        <v>18</v>
      </c>
      <c r="J12" s="58" t="str">
        <f>IF(D13="b",W11,IF(D11="b",W13,UPPER(IF(OR(I12="a",I12="as"),W11,IF(OR(I12="b",I12="bs"),W13,)))))</f>
        <v>RADOSAVLJEVIĆ M.</v>
      </c>
      <c r="K12" s="73"/>
      <c r="L12" s="43"/>
      <c r="M12" s="72"/>
      <c r="N12" s="70"/>
      <c r="O12" s="70"/>
      <c r="P12" s="46"/>
      <c r="Q12" s="47"/>
      <c r="R12" s="48"/>
      <c r="T12" s="50"/>
      <c r="V12" s="50"/>
      <c r="W12" s="49" t="str">
        <f t="shared" si="0"/>
        <v> .</v>
      </c>
      <c r="X12" s="51"/>
    </row>
    <row r="13" spans="1:24" s="49" customFormat="1" ht="9" customHeight="1">
      <c r="A13" s="52">
        <v>4</v>
      </c>
      <c r="B13" s="37" t="str">
        <f>IF($D13="","",VLOOKUP($D13,'[1]PRIPREMA DECACI GT'!$A$7:$P$39,15))</f>
        <v>DA</v>
      </c>
      <c r="C13" s="38">
        <f>IF($D13="","",VLOOKUP($D13,'[1]PRIPREMA DECACI GT'!$A$7:$P$39,16))</f>
        <v>163</v>
      </c>
      <c r="D13" s="59">
        <v>22</v>
      </c>
      <c r="E13" s="60" t="str">
        <f>UPPER(IF($D13="","",VLOOKUP($D13,'[1]PRIPREMA DECACI GT'!$A$7:$P$39,2)))</f>
        <v>RADOSAVLJEVIĆ</v>
      </c>
      <c r="F13" s="60" t="str">
        <f>IF($D13="","",VLOOKUP($D13,'[1]PRIPREMA DECACI GT'!$A$7:$P$39,3))</f>
        <v>MIHAILO</v>
      </c>
      <c r="G13" s="152"/>
      <c r="H13" s="61" t="str">
        <f>IF($D13="","",VLOOKUP($D13,'[1]PRIPREMA DECACI GT'!$A$7:$P$39,4))</f>
        <v>BAN</v>
      </c>
      <c r="I13" s="74"/>
      <c r="J13" s="43" t="s">
        <v>42</v>
      </c>
      <c r="K13" s="43"/>
      <c r="L13" s="43"/>
      <c r="M13" s="72"/>
      <c r="N13" s="70"/>
      <c r="O13" s="70"/>
      <c r="P13" s="46"/>
      <c r="Q13" s="47"/>
      <c r="R13" s="48"/>
      <c r="T13" s="50"/>
      <c r="V13" s="50"/>
      <c r="W13" s="49" t="str">
        <f t="shared" si="0"/>
        <v>RADOSAVLJEVIĆ M.</v>
      </c>
      <c r="X13" s="51" t="s">
        <v>18</v>
      </c>
    </row>
    <row r="14" spans="1:24" s="49" customFormat="1" ht="9" customHeight="1">
      <c r="A14" s="52"/>
      <c r="B14" s="53"/>
      <c r="C14" s="54"/>
      <c r="D14" s="64"/>
      <c r="E14" s="65"/>
      <c r="F14" s="65"/>
      <c r="G14" s="66"/>
      <c r="H14" s="56"/>
      <c r="I14" s="67"/>
      <c r="J14" s="43"/>
      <c r="K14" s="43"/>
      <c r="L14" s="153">
        <f>IF(ISTEXT(M14),"",'[1]PODEŠAVANJA-NE BRISATI'!BL25)</f>
      </c>
      <c r="M14" s="68" t="s">
        <v>45</v>
      </c>
      <c r="N14" s="58" t="str">
        <f>UPPER(IF(OR(M14="a",M14="as"),L10,IF(OR(M14="b",M14="bs"),L18,)))</f>
        <v>SUVAJAC S.</v>
      </c>
      <c r="O14" s="69"/>
      <c r="P14" s="46"/>
      <c r="Q14" s="47"/>
      <c r="R14" s="48"/>
      <c r="T14" s="50"/>
      <c r="V14" s="50"/>
      <c r="W14" s="49" t="str">
        <f t="shared" si="0"/>
        <v> .</v>
      </c>
      <c r="X14" s="51"/>
    </row>
    <row r="15" spans="1:24" s="49" customFormat="1" ht="9" customHeight="1">
      <c r="A15" s="52">
        <v>5</v>
      </c>
      <c r="B15" s="37" t="str">
        <f>IF($D15="","",VLOOKUP($D15,'[1]PRIPREMA DECACI GT'!$A$7:$P$39,15))</f>
        <v>DA</v>
      </c>
      <c r="C15" s="38">
        <f>IF($D15="","",VLOOKUP($D15,'[1]PRIPREMA DECACI GT'!$A$7:$P$39,16))</f>
        <v>88</v>
      </c>
      <c r="D15" s="59">
        <v>16</v>
      </c>
      <c r="E15" s="60" t="str">
        <f>UPPER(IF($D15="","",VLOOKUP($D15,'[1]PRIPREMA DECACI GT'!$A$7:$P$39,2)))</f>
        <v>SPASOJEVIĆ</v>
      </c>
      <c r="F15" s="60" t="str">
        <f>IF($D15="","",VLOOKUP($D15,'[1]PRIPREMA DECACI GT'!$A$7:$P$39,3))</f>
        <v>STEFAN</v>
      </c>
      <c r="G15" s="60"/>
      <c r="H15" s="61" t="str">
        <f>IF($D15="","",VLOOKUP($D15,'[1]PRIPREMA DECACI GT'!$A$7:$P$39,4))</f>
        <v>BAN</v>
      </c>
      <c r="I15" s="75"/>
      <c r="J15" s="43"/>
      <c r="K15" s="43"/>
      <c r="L15" s="153"/>
      <c r="M15" s="72"/>
      <c r="N15" s="43" t="s">
        <v>57</v>
      </c>
      <c r="O15" s="76"/>
      <c r="P15" s="44"/>
      <c r="Q15" s="45"/>
      <c r="R15" s="48"/>
      <c r="T15" s="50"/>
      <c r="V15" s="50"/>
      <c r="W15" s="49" t="str">
        <f t="shared" si="0"/>
        <v>SPASOJEVIĆ S.</v>
      </c>
      <c r="X15" s="51">
        <v>10</v>
      </c>
    </row>
    <row r="16" spans="1:24" s="49" customFormat="1" ht="9" customHeight="1">
      <c r="A16" s="52"/>
      <c r="B16" s="53"/>
      <c r="C16" s="54"/>
      <c r="D16" s="64"/>
      <c r="E16" s="65"/>
      <c r="F16" s="65"/>
      <c r="G16" s="151">
        <f>IF(OR(ISTEXT(I16),D17="b",D15="B"),"",'[1]PODEŠAVANJA-NE BRISATI'!BL3)</f>
      </c>
      <c r="H16" s="56"/>
      <c r="I16" s="57" t="s">
        <v>43</v>
      </c>
      <c r="J16" s="58" t="str">
        <f>IF(D17="b",W15,IF(D15="b",W17,UPPER(IF(OR(I16="a",I16="as"),W15,IF(OR(I16="b",I16="bs"),W17,)))))</f>
        <v>SPASOJEVIĆ S.</v>
      </c>
      <c r="K16" s="58"/>
      <c r="L16" s="43"/>
      <c r="M16" s="72"/>
      <c r="N16" s="44"/>
      <c r="O16" s="76"/>
      <c r="P16" s="44"/>
      <c r="Q16" s="45"/>
      <c r="R16" s="48"/>
      <c r="T16" s="50"/>
      <c r="V16" s="50"/>
      <c r="W16" s="49" t="str">
        <f t="shared" si="0"/>
        <v> .</v>
      </c>
      <c r="X16" s="51"/>
    </row>
    <row r="17" spans="1:24" s="49" customFormat="1" ht="9" customHeight="1">
      <c r="A17" s="52">
        <v>6</v>
      </c>
      <c r="B17" s="37" t="str">
        <f>IF($D17="","",VLOOKUP($D17,'[1]PRIPREMA DECACI GT'!$A$7:$P$39,15))</f>
        <v>DA</v>
      </c>
      <c r="C17" s="38">
        <f>IF($D17="","",VLOOKUP($D17,'[1]PRIPREMA DECACI GT'!$A$7:$P$39,16))</f>
        <v>138</v>
      </c>
      <c r="D17" s="59">
        <v>20</v>
      </c>
      <c r="E17" s="60" t="str">
        <f>UPPER(IF($D17="","",VLOOKUP($D17,'[1]PRIPREMA DECACI GT'!$A$7:$P$39,2)))</f>
        <v>MILENKOVIĆ</v>
      </c>
      <c r="F17" s="60" t="str">
        <f>IF($D17="","",VLOOKUP($D17,'[1]PRIPREMA DECACI GT'!$A$7:$P$39,3))</f>
        <v>VUKAŠIN</v>
      </c>
      <c r="G17" s="152"/>
      <c r="H17" s="61" t="str">
        <f>IF($D17="","",VLOOKUP($D17,'[1]PRIPREMA DECACI GT'!$A$7:$P$39,4))</f>
        <v>MAT</v>
      </c>
      <c r="I17" s="62"/>
      <c r="J17" s="43" t="s">
        <v>44</v>
      </c>
      <c r="K17" s="63"/>
      <c r="L17" s="43"/>
      <c r="M17" s="72"/>
      <c r="N17" s="44"/>
      <c r="O17" s="76"/>
      <c r="P17" s="44"/>
      <c r="Q17" s="45"/>
      <c r="R17" s="48"/>
      <c r="V17" s="50"/>
      <c r="W17" s="49" t="str">
        <f t="shared" si="0"/>
        <v>MILENKOVIĆ V.</v>
      </c>
      <c r="X17" s="51">
        <v>11</v>
      </c>
    </row>
    <row r="18" spans="1:24" s="49" customFormat="1" ht="9" customHeight="1">
      <c r="A18" s="52"/>
      <c r="B18" s="53"/>
      <c r="C18" s="54"/>
      <c r="D18" s="64"/>
      <c r="E18" s="65"/>
      <c r="F18" s="77"/>
      <c r="G18" s="66"/>
      <c r="H18" s="56"/>
      <c r="I18" s="67"/>
      <c r="J18" s="153">
        <f>IF(ISTEXT(K18),"",'[1]PODEŠAVANJA-NE BRISATI'!BL18)</f>
      </c>
      <c r="K18" s="68" t="s">
        <v>45</v>
      </c>
      <c r="L18" s="58" t="str">
        <f>UPPER(IF(OR(K18="a",K18="as"),J16,IF(OR(K18="b",K18="bs"),J20,)))</f>
        <v>SUVAJAC S.</v>
      </c>
      <c r="M18" s="78"/>
      <c r="N18" s="44"/>
      <c r="O18" s="76"/>
      <c r="P18" s="44"/>
      <c r="Q18" s="45"/>
      <c r="R18" s="48"/>
      <c r="V18" s="50"/>
      <c r="W18" s="49" t="str">
        <f t="shared" si="0"/>
        <v> .</v>
      </c>
      <c r="X18" s="51"/>
    </row>
    <row r="19" spans="1:24" s="49" customFormat="1" ht="9" customHeight="1">
      <c r="A19" s="52">
        <v>7</v>
      </c>
      <c r="B19" s="37" t="str">
        <f>IF($D19="","",VLOOKUP($D19,'[1]PRIPREMA DECACI GT'!$A$7:$P$39,15))</f>
        <v>DA</v>
      </c>
      <c r="C19" s="38">
        <f>IF($D19="","",VLOOKUP($D19,'[1]PRIPREMA DECACI GT'!$A$7:$P$39,16))</f>
        <v>85</v>
      </c>
      <c r="D19" s="59">
        <v>15</v>
      </c>
      <c r="E19" s="60" t="str">
        <f>UPPER(IF($D19="","",VLOOKUP($D19,'[1]PRIPREMA DECACI GT'!$A$7:$P$39,2)))</f>
        <v>RADISAVLJEVIĆ</v>
      </c>
      <c r="F19" s="60" t="str">
        <f>IF($D19="","",VLOOKUP($D19,'[1]PRIPREMA DECACI GT'!$A$7:$P$39,3))</f>
        <v>SIMON</v>
      </c>
      <c r="G19" s="60"/>
      <c r="H19" s="61" t="str">
        <f>IF($D19="","",VLOOKUP($D19,'[1]PRIPREMA DECACI GT'!$A$7:$P$39,4))</f>
        <v>CLA</v>
      </c>
      <c r="I19" s="42"/>
      <c r="J19" s="153"/>
      <c r="K19" s="71"/>
      <c r="L19" s="43" t="s">
        <v>46</v>
      </c>
      <c r="M19" s="70"/>
      <c r="N19" s="44"/>
      <c r="O19" s="76"/>
      <c r="P19" s="44"/>
      <c r="Q19" s="45"/>
      <c r="R19" s="48"/>
      <c r="V19" s="50"/>
      <c r="W19" s="49" t="str">
        <f t="shared" si="0"/>
        <v>RADISAVLJEVIĆ S.</v>
      </c>
      <c r="X19" s="51" t="s">
        <v>18</v>
      </c>
    </row>
    <row r="20" spans="1:24" s="49" customFormat="1" ht="9" customHeight="1">
      <c r="A20" s="52"/>
      <c r="B20" s="53"/>
      <c r="C20" s="54"/>
      <c r="D20" s="55"/>
      <c r="E20" s="77"/>
      <c r="F20" s="77"/>
      <c r="G20" s="151">
        <f>IF(OR(ISTEXT(I20),D19="b"),"",'[1]PODEŠAVANJA-NE BRISATI'!BL4)</f>
      </c>
      <c r="H20" s="56"/>
      <c r="I20" s="57" t="s">
        <v>45</v>
      </c>
      <c r="J20" s="58" t="str">
        <f>IF(D19="b",W21,UPPER(IF(OR(I20="a",I20="as"),W19,IF(OR(I20="b",I20="bs"),W21,))))</f>
        <v>SUVAJAC S.</v>
      </c>
      <c r="K20" s="73"/>
      <c r="L20" s="43"/>
      <c r="M20" s="70"/>
      <c r="N20" s="44"/>
      <c r="O20" s="76"/>
      <c r="P20" s="44"/>
      <c r="Q20" s="45"/>
      <c r="R20" s="48"/>
      <c r="V20" s="50"/>
      <c r="W20" s="49" t="str">
        <f t="shared" si="0"/>
        <v> .</v>
      </c>
      <c r="X20" s="51"/>
    </row>
    <row r="21" spans="1:24" s="49" customFormat="1" ht="9" customHeight="1">
      <c r="A21" s="36">
        <v>8</v>
      </c>
      <c r="B21" s="37" t="str">
        <f>IF($D21="","",VLOOKUP($D21,'[1]PRIPREMA DECACI GT'!$A$7:$P$39,15))</f>
        <v>DA</v>
      </c>
      <c r="C21" s="38">
        <f>IF($D21="","",VLOOKUP($D21,'[1]PRIPREMA DECACI GT'!$A$7:$P$39,16))</f>
        <v>27</v>
      </c>
      <c r="D21" s="59">
        <v>8</v>
      </c>
      <c r="E21" s="41" t="str">
        <f>UPPER(IF($D21="","",VLOOKUP($D21,'[1]PRIPREMA DECACI GT'!$A$7:$P$39,2)))</f>
        <v>SUVAJAC</v>
      </c>
      <c r="F21" s="41" t="str">
        <f>IF($D21="","",VLOOKUP($D21,'[1]PRIPREMA DECACI GT'!$A$7:$P$39,3))</f>
        <v>STEFAN</v>
      </c>
      <c r="G21" s="152"/>
      <c r="H21" s="41" t="str">
        <f>IF($D21="","",VLOOKUP($D21,'[1]PRIPREMA DECACI GT'!$A$7:$P$39,4))</f>
        <v>DJU</v>
      </c>
      <c r="I21" s="74"/>
      <c r="J21" s="43" t="s">
        <v>44</v>
      </c>
      <c r="K21" s="43"/>
      <c r="L21" s="43"/>
      <c r="M21" s="70"/>
      <c r="N21" s="79"/>
      <c r="O21" s="76"/>
      <c r="P21" s="44"/>
      <c r="Q21" s="45"/>
      <c r="R21" s="48"/>
      <c r="V21" s="50"/>
      <c r="W21" s="49" t="str">
        <f t="shared" si="0"/>
        <v>SUVAJAC S.</v>
      </c>
      <c r="X21" s="51">
        <v>6</v>
      </c>
    </row>
    <row r="22" spans="1:24" s="49" customFormat="1" ht="9" customHeight="1">
      <c r="A22" s="52"/>
      <c r="B22" s="53"/>
      <c r="C22" s="54"/>
      <c r="D22" s="55"/>
      <c r="E22" s="77"/>
      <c r="F22" s="77"/>
      <c r="G22" s="80"/>
      <c r="H22" s="56"/>
      <c r="I22" s="67"/>
      <c r="J22" s="43"/>
      <c r="K22" s="43"/>
      <c r="L22" s="43"/>
      <c r="M22" s="70"/>
      <c r="N22" s="153">
        <f>IF(ISTEXT(O22),"",'[1]PODEŠAVANJA-NE BRISATI'!BL29)</f>
      </c>
      <c r="O22" s="68" t="s">
        <v>54</v>
      </c>
      <c r="P22" s="58" t="str">
        <f>UPPER(IF(OR(O22="a",O22="as"),N14,IF(OR(O22="b",O22="bs"),N30,)))</f>
        <v>SUVAJAC S.</v>
      </c>
      <c r="Q22" s="81"/>
      <c r="R22" s="48"/>
      <c r="V22" s="50"/>
      <c r="W22" s="49" t="str">
        <f t="shared" si="0"/>
        <v> .</v>
      </c>
      <c r="X22" s="51"/>
    </row>
    <row r="23" spans="1:24" s="49" customFormat="1" ht="9" customHeight="1">
      <c r="A23" s="36">
        <v>9</v>
      </c>
      <c r="B23" s="37" t="str">
        <f>IF($D23="","",VLOOKUP($D23,'[1]PRIPREMA DECACI GT'!$A$7:$P$39,15))</f>
        <v>DA</v>
      </c>
      <c r="C23" s="38">
        <f>IF($D23="","",VLOOKUP($D23,'[1]PRIPREMA DECACI GT'!$A$7:$P$39,16))</f>
        <v>5</v>
      </c>
      <c r="D23" s="59">
        <v>4</v>
      </c>
      <c r="E23" s="41" t="str">
        <f>UPPER(IF($D23="","",VLOOKUP($D23,'[1]PRIPREMA DECACI GT'!$A$7:$P$39,2)))</f>
        <v>KIJAC</v>
      </c>
      <c r="F23" s="41" t="str">
        <f>IF($D23="","",VLOOKUP($D23,'[1]PRIPREMA DECACI GT'!$A$7:$P$39,3))</f>
        <v>NIKOLA</v>
      </c>
      <c r="G23" s="41"/>
      <c r="H23" s="41" t="str">
        <f>IF($D23="","",VLOOKUP($D23,'[1]PRIPREMA DECACI GT'!$A$7:$P$39,4))</f>
        <v>DJU</v>
      </c>
      <c r="I23" s="42"/>
      <c r="J23" s="43"/>
      <c r="K23" s="43"/>
      <c r="L23" s="43"/>
      <c r="M23" s="70"/>
      <c r="N23" s="153"/>
      <c r="O23" s="76"/>
      <c r="P23" s="43" t="s">
        <v>63</v>
      </c>
      <c r="Q23" s="76"/>
      <c r="R23" s="48"/>
      <c r="V23" s="50"/>
      <c r="W23" s="49" t="str">
        <f t="shared" si="0"/>
        <v>KIJAC N.</v>
      </c>
      <c r="X23" s="51">
        <v>4</v>
      </c>
    </row>
    <row r="24" spans="1:24" s="49" customFormat="1" ht="9" customHeight="1">
      <c r="A24" s="52"/>
      <c r="B24" s="82"/>
      <c r="C24" s="54"/>
      <c r="D24" s="55"/>
      <c r="E24" s="77"/>
      <c r="F24" s="77"/>
      <c r="G24" s="151">
        <f>IF(OR(ISTEXT(I24),D25="b"),"",'[1]PODEŠAVANJA-NE BRISATI'!BL5)</f>
      </c>
      <c r="H24" s="56"/>
      <c r="I24" s="57"/>
      <c r="J24" s="58" t="str">
        <f>IF(D25="B",W23,UPPER(IF(OR(I24="a",I24="as"),W23,IF(OR(I24="b",I24="bs"),W25,))))</f>
        <v>KIJAC N.</v>
      </c>
      <c r="K24" s="58"/>
      <c r="L24" s="43"/>
      <c r="M24" s="70"/>
      <c r="N24" s="44"/>
      <c r="O24" s="76"/>
      <c r="P24" s="44"/>
      <c r="Q24" s="76"/>
      <c r="R24" s="48"/>
      <c r="V24" s="50"/>
      <c r="W24" s="49" t="str">
        <f t="shared" si="0"/>
        <v> .</v>
      </c>
      <c r="X24" s="51"/>
    </row>
    <row r="25" spans="1:24" s="49" customFormat="1" ht="9" customHeight="1">
      <c r="A25" s="52">
        <v>10</v>
      </c>
      <c r="B25" s="37">
        <f>IF($D25="","",VLOOKUP($D25,'[1]PRIPREMA DECACI GT'!$A$7:$P$39,15))</f>
        <v>0</v>
      </c>
      <c r="C25" s="38">
        <f>IF($D25="","",VLOOKUP($D25,'[1]PRIPREMA DECACI GT'!$A$7:$P$39,16))</f>
        <v>0</v>
      </c>
      <c r="D25" s="59" t="s">
        <v>18</v>
      </c>
      <c r="E25" s="60" t="str">
        <f>UPPER(IF($D25="","",VLOOKUP($D25,'[1]PRIPREMA DECACI GT'!$A$7:$P$39,2)))</f>
        <v>BYE</v>
      </c>
      <c r="F25" s="60">
        <f>IF($D25="","",VLOOKUP($D25,'[1]PRIPREMA DECACI GT'!$A$7:$P$39,3))</f>
        <v>0</v>
      </c>
      <c r="G25" s="152"/>
      <c r="H25" s="61">
        <f>IF($D25="","",VLOOKUP($D25,'[1]PRIPREMA DECACI GT'!$A$7:$P$39,4))</f>
        <v>0</v>
      </c>
      <c r="I25" s="62"/>
      <c r="J25" s="43"/>
      <c r="K25" s="63"/>
      <c r="L25" s="43"/>
      <c r="M25" s="70"/>
      <c r="N25" s="44"/>
      <c r="O25" s="76"/>
      <c r="P25" s="44"/>
      <c r="Q25" s="76"/>
      <c r="R25" s="48"/>
      <c r="V25" s="50"/>
      <c r="W25" s="49" t="str">
        <f t="shared" si="0"/>
        <v>BYE 0.</v>
      </c>
      <c r="X25" s="51" t="s">
        <v>18</v>
      </c>
    </row>
    <row r="26" spans="1:24" s="49" customFormat="1" ht="9" customHeight="1">
      <c r="A26" s="52"/>
      <c r="B26" s="53"/>
      <c r="C26" s="54"/>
      <c r="D26" s="64"/>
      <c r="E26" s="77"/>
      <c r="F26" s="77"/>
      <c r="G26" s="66"/>
      <c r="H26" s="56"/>
      <c r="I26" s="67"/>
      <c r="J26" s="153">
        <f>IF(ISTEXT(K26),"",'[1]PODEŠAVANJA-NE BRISATI'!BL19)</f>
      </c>
      <c r="K26" s="68" t="s">
        <v>54</v>
      </c>
      <c r="L26" s="58" t="str">
        <f>UPPER(IF(OR(K26="a",K26="as"),J24,IF(OR(K26="b",K26="bs"),J28,)))</f>
        <v>KIJAC N.</v>
      </c>
      <c r="M26" s="69"/>
      <c r="N26" s="44"/>
      <c r="O26" s="76"/>
      <c r="P26" s="44"/>
      <c r="Q26" s="76"/>
      <c r="R26" s="48"/>
      <c r="V26" s="50"/>
      <c r="W26" s="49" t="str">
        <f t="shared" si="0"/>
        <v> .</v>
      </c>
      <c r="X26" s="51"/>
    </row>
    <row r="27" spans="1:24" s="49" customFormat="1" ht="9" customHeight="1">
      <c r="A27" s="52">
        <v>11</v>
      </c>
      <c r="B27" s="37" t="str">
        <f>IF($D27="","",VLOOKUP($D27,'[1]PRIPREMA DECACI GT'!$A$7:$P$39,15))</f>
        <v>DA</v>
      </c>
      <c r="C27" s="38">
        <f>IF($D27="","",VLOOKUP($D27,'[1]PRIPREMA DECACI GT'!$A$7:$P$39,16))</f>
        <v>121</v>
      </c>
      <c r="D27" s="59">
        <v>19</v>
      </c>
      <c r="E27" s="60" t="str">
        <f>UPPER(IF($D27="","",VLOOKUP($D27,'[1]PRIPREMA DECACI GT'!$A$7:$P$39,2)))</f>
        <v>ROTAROV</v>
      </c>
      <c r="F27" s="60" t="str">
        <f>IF($D27="","",VLOOKUP($D27,'[1]PRIPREMA DECACI GT'!$A$7:$P$39,3))</f>
        <v>IVAN</v>
      </c>
      <c r="G27" s="60"/>
      <c r="H27" s="61" t="str">
        <f>IF($D27="","",VLOOKUP($D27,'[1]PRIPREMA DECACI GT'!$A$7:$P$39,4))</f>
        <v>OTK</v>
      </c>
      <c r="I27" s="42"/>
      <c r="J27" s="153"/>
      <c r="K27" s="71"/>
      <c r="L27" s="43" t="s">
        <v>55</v>
      </c>
      <c r="M27" s="72"/>
      <c r="N27" s="44"/>
      <c r="O27" s="76"/>
      <c r="P27" s="44"/>
      <c r="Q27" s="76"/>
      <c r="R27" s="48"/>
      <c r="V27" s="50"/>
      <c r="W27" s="49" t="str">
        <f t="shared" si="0"/>
        <v>ROTAROV I.</v>
      </c>
      <c r="X27" s="51">
        <v>12</v>
      </c>
    </row>
    <row r="28" spans="1:24" s="49" customFormat="1" ht="9" customHeight="1">
      <c r="A28" s="36"/>
      <c r="B28" s="82"/>
      <c r="C28" s="54"/>
      <c r="D28" s="64"/>
      <c r="E28" s="77"/>
      <c r="F28" s="77"/>
      <c r="G28" s="151">
        <f>IF(OR(ISTEXT(I28),D29="b",D27="B"),"",'[1]PODEŠAVANJA-NE BRISATI'!BL6)</f>
      </c>
      <c r="H28" s="56"/>
      <c r="I28" s="57" t="s">
        <v>18</v>
      </c>
      <c r="J28" s="58" t="str">
        <f>IF(D29="b",W27,IF(D27="b",W29,UPPER(IF(OR(I28="a",I28="as"),W27,IF(OR(I28="b",I28="bs"),W29,)))))</f>
        <v>STOJANOVIĆ V.</v>
      </c>
      <c r="K28" s="73"/>
      <c r="L28" s="43"/>
      <c r="M28" s="72"/>
      <c r="N28" s="44"/>
      <c r="O28" s="76"/>
      <c r="P28" s="44"/>
      <c r="Q28" s="76"/>
      <c r="R28" s="48"/>
      <c r="V28" s="50"/>
      <c r="W28" s="49" t="str">
        <f t="shared" si="0"/>
        <v> .</v>
      </c>
      <c r="X28" s="51"/>
    </row>
    <row r="29" spans="1:24" s="49" customFormat="1" ht="9" customHeight="1">
      <c r="A29" s="52">
        <v>12</v>
      </c>
      <c r="B29" s="37" t="str">
        <f>IF($D29="","",VLOOKUP($D29,'[1]PRIPREMA DECACI GT'!$A$7:$P$39,15))</f>
        <v>DA</v>
      </c>
      <c r="C29" s="38">
        <f>IF($D29="","",VLOOKUP($D29,'[1]PRIPREMA DECACI GT'!$A$7:$P$39,16))</f>
        <v>35</v>
      </c>
      <c r="D29" s="59">
        <v>9</v>
      </c>
      <c r="E29" s="60" t="str">
        <f>UPPER(IF($D29="","",VLOOKUP($D29,'[1]PRIPREMA DECACI GT'!$A$7:$P$39,2)))</f>
        <v>STOJANOVIĆ</v>
      </c>
      <c r="F29" s="60" t="str">
        <f>IF($D29="","",VLOOKUP($D29,'[1]PRIPREMA DECACI GT'!$A$7:$P$39,3))</f>
        <v>VIKTOR</v>
      </c>
      <c r="G29" s="152"/>
      <c r="H29" s="61" t="str">
        <f>IF($D29="","",VLOOKUP($D29,'[1]PRIPREMA DECACI GT'!$A$7:$P$39,4))</f>
        <v>BAN</v>
      </c>
      <c r="I29" s="74"/>
      <c r="J29" s="43" t="s">
        <v>46</v>
      </c>
      <c r="K29" s="43"/>
      <c r="L29" s="43"/>
      <c r="M29" s="72"/>
      <c r="N29" s="44"/>
      <c r="O29" s="76"/>
      <c r="P29" s="44"/>
      <c r="Q29" s="76"/>
      <c r="R29" s="48"/>
      <c r="V29" s="50"/>
      <c r="W29" s="49" t="str">
        <f t="shared" si="0"/>
        <v>STOJANOVIĆ V.</v>
      </c>
      <c r="X29" s="51" t="s">
        <v>18</v>
      </c>
    </row>
    <row r="30" spans="1:24" s="49" customFormat="1" ht="9" customHeight="1">
      <c r="A30" s="52"/>
      <c r="B30" s="82"/>
      <c r="C30" s="54"/>
      <c r="D30" s="64"/>
      <c r="E30" s="77"/>
      <c r="F30" s="77"/>
      <c r="G30" s="66"/>
      <c r="H30" s="56"/>
      <c r="I30" s="67"/>
      <c r="J30" s="43"/>
      <c r="K30" s="43"/>
      <c r="L30" s="153">
        <f>IF(ISTEXT(M30),"",'[1]PODEŠAVANJA-NE BRISATI'!BL26)</f>
      </c>
      <c r="M30" s="68" t="s">
        <v>54</v>
      </c>
      <c r="N30" s="58" t="str">
        <f>UPPER(IF(OR(M30="a",M30="as"),L26,IF(OR(M30="b",M30="bs"),L34,)))</f>
        <v>KIJAC N.</v>
      </c>
      <c r="O30" s="83"/>
      <c r="P30" s="44"/>
      <c r="Q30" s="76"/>
      <c r="R30" s="48"/>
      <c r="V30" s="50"/>
      <c r="W30" s="49" t="str">
        <f t="shared" si="0"/>
        <v> .</v>
      </c>
      <c r="X30" s="51"/>
    </row>
    <row r="31" spans="1:24" s="49" customFormat="1" ht="9" customHeight="1">
      <c r="A31" s="52">
        <v>13</v>
      </c>
      <c r="B31" s="37" t="str">
        <f>IF($D31="","",VLOOKUP($D31,'[1]PRIPREMA DECACI GT'!$A$7:$P$39,15))</f>
        <v>DA</v>
      </c>
      <c r="C31" s="38">
        <f>IF($D31="","",VLOOKUP($D31,'[1]PRIPREMA DECACI GT'!$A$7:$P$39,16))</f>
        <v>40</v>
      </c>
      <c r="D31" s="59">
        <v>10</v>
      </c>
      <c r="E31" s="60" t="str">
        <f>UPPER(IF($D31="","",VLOOKUP($D31,'[1]PRIPREMA DECACI GT'!$A$7:$P$39,2)))</f>
        <v>BANIĆEVIĆ</v>
      </c>
      <c r="F31" s="60" t="str">
        <f>IF($D31="","",VLOOKUP($D31,'[1]PRIPREMA DECACI GT'!$A$7:$P$39,3))</f>
        <v>IGOR</v>
      </c>
      <c r="G31" s="60"/>
      <c r="H31" s="61" t="str">
        <f>IF($D31="","",VLOOKUP($D31,'[1]PRIPREMA DECACI GT'!$A$7:$P$39,4))</f>
        <v>ABO</v>
      </c>
      <c r="I31" s="75"/>
      <c r="J31" s="43"/>
      <c r="K31" s="43"/>
      <c r="L31" s="153"/>
      <c r="M31" s="72"/>
      <c r="N31" s="43" t="s">
        <v>58</v>
      </c>
      <c r="O31" s="45"/>
      <c r="P31" s="44"/>
      <c r="Q31" s="76"/>
      <c r="R31" s="48"/>
      <c r="V31" s="50"/>
      <c r="W31" s="49" t="str">
        <f t="shared" si="0"/>
        <v>BANIĆEVIĆ I.</v>
      </c>
      <c r="X31" s="51">
        <v>13</v>
      </c>
    </row>
    <row r="32" spans="1:24" s="49" customFormat="1" ht="9" customHeight="1">
      <c r="A32" s="52"/>
      <c r="B32" s="82"/>
      <c r="C32" s="54"/>
      <c r="D32" s="64"/>
      <c r="E32" s="77"/>
      <c r="F32" s="77"/>
      <c r="G32" s="151">
        <f>IF(OR(ISTEXT(I32),D33="b",D31="B"),"",'[1]PODEŠAVANJA-NE BRISATI'!BL7)</f>
      </c>
      <c r="H32" s="56"/>
      <c r="I32" s="57" t="s">
        <v>43</v>
      </c>
      <c r="J32" s="58" t="str">
        <f>IF(D33="b",W31,IF(D31="b",W33,UPPER(IF(OR(I32="a",I32="as"),W31,IF(OR(I32="b",I32="bs"),W33,)))))</f>
        <v>BANIĆEVIĆ I.</v>
      </c>
      <c r="K32" s="58"/>
      <c r="L32" s="43"/>
      <c r="M32" s="72"/>
      <c r="N32" s="44"/>
      <c r="O32" s="45"/>
      <c r="P32" s="44"/>
      <c r="Q32" s="76"/>
      <c r="R32" s="48"/>
      <c r="V32" s="50"/>
      <c r="W32" s="49" t="str">
        <f t="shared" si="0"/>
        <v> .</v>
      </c>
      <c r="X32" s="51"/>
    </row>
    <row r="33" spans="1:24" s="49" customFormat="1" ht="9" customHeight="1">
      <c r="A33" s="52">
        <v>14</v>
      </c>
      <c r="B33" s="37" t="str">
        <f>IF($D33="","",VLOOKUP($D33,'[1]PRIPREMA DECACI GT'!$A$7:$P$39,15))</f>
        <v>DA</v>
      </c>
      <c r="C33" s="38">
        <f>IF($D33="","",VLOOKUP($D33,'[1]PRIPREMA DECACI GT'!$A$7:$P$39,16))</f>
        <v>178</v>
      </c>
      <c r="D33" s="59">
        <v>24</v>
      </c>
      <c r="E33" s="60" t="str">
        <f>UPPER(IF($D33="","",VLOOKUP($D33,'[1]PRIPREMA DECACI GT'!$A$7:$P$39,2)))</f>
        <v>ŠOBIĆ</v>
      </c>
      <c r="F33" s="60" t="str">
        <f>IF($D33="","",VLOOKUP($D33,'[1]PRIPREMA DECACI GT'!$A$7:$P$39,3))</f>
        <v>IVAN</v>
      </c>
      <c r="G33" s="152"/>
      <c r="H33" s="61" t="str">
        <f>IF($D33="","",VLOOKUP($D33,'[1]PRIPREMA DECACI GT'!$A$7:$P$39,4))</f>
        <v>MO</v>
      </c>
      <c r="I33" s="62"/>
      <c r="J33" s="43" t="s">
        <v>42</v>
      </c>
      <c r="K33" s="63"/>
      <c r="L33" s="43"/>
      <c r="M33" s="72"/>
      <c r="N33" s="44"/>
      <c r="O33" s="45"/>
      <c r="P33" s="44"/>
      <c r="Q33" s="76"/>
      <c r="R33" s="48"/>
      <c r="V33" s="50"/>
      <c r="W33" s="49" t="str">
        <f t="shared" si="0"/>
        <v>ŠOBIĆ I.</v>
      </c>
      <c r="X33" s="51">
        <v>14</v>
      </c>
    </row>
    <row r="34" spans="1:24" s="49" customFormat="1" ht="9" customHeight="1">
      <c r="A34" s="52"/>
      <c r="B34" s="53"/>
      <c r="C34" s="54"/>
      <c r="D34" s="64"/>
      <c r="E34" s="77"/>
      <c r="F34" s="77"/>
      <c r="G34" s="66"/>
      <c r="H34" s="56"/>
      <c r="I34" s="67"/>
      <c r="J34" s="153">
        <f>IF(ISTEXT(K34),"",'[1]PODEŠAVANJA-NE BRISATI'!BL20)</f>
      </c>
      <c r="K34" s="68" t="s">
        <v>18</v>
      </c>
      <c r="L34" s="58" t="str">
        <f>UPPER(IF(OR(K34="a",K34="as"),J32,IF(OR(K34="b",K34="bs"),J36,)))</f>
        <v>STOJANOVIĆ L.</v>
      </c>
      <c r="M34" s="78"/>
      <c r="N34" s="44"/>
      <c r="O34" s="45"/>
      <c r="P34" s="44"/>
      <c r="Q34" s="76"/>
      <c r="R34" s="48"/>
      <c r="V34" s="50"/>
      <c r="W34" s="49" t="str">
        <f t="shared" si="0"/>
        <v> .</v>
      </c>
      <c r="X34" s="51"/>
    </row>
    <row r="35" spans="1:24" s="49" customFormat="1" ht="9" customHeight="1">
      <c r="A35" s="52">
        <v>15</v>
      </c>
      <c r="B35" s="37" t="str">
        <f>IF($D35="","",VLOOKUP($D35,'[1]PRIPREMA DECACI GT'!$A$7:$P$39,15))</f>
        <v>DA</v>
      </c>
      <c r="C35" s="38">
        <f>IF($D35="","",VLOOKUP($D35,'[1]PRIPREMA DECACI GT'!$A$7:$P$39,16))</f>
        <v>46</v>
      </c>
      <c r="D35" s="59">
        <v>11</v>
      </c>
      <c r="E35" s="60" t="str">
        <f>UPPER(IF($D35="","",VLOOKUP($D35,'[1]PRIPREMA DECACI GT'!$A$7:$P$39,2)))</f>
        <v>STOJANOVIĆ</v>
      </c>
      <c r="F35" s="60" t="str">
        <f>IF($D35="","",VLOOKUP($D35,'[1]PRIPREMA DECACI GT'!$A$7:$P$39,3))</f>
        <v>LUKA</v>
      </c>
      <c r="G35" s="60"/>
      <c r="H35" s="61" t="str">
        <f>IF($D35="","",VLOOKUP($D35,'[1]PRIPREMA DECACI GT'!$A$7:$P$39,4))</f>
        <v>TIP</v>
      </c>
      <c r="I35" s="42"/>
      <c r="J35" s="153"/>
      <c r="K35" s="71"/>
      <c r="L35" s="43" t="s">
        <v>53</v>
      </c>
      <c r="M35" s="70"/>
      <c r="N35" s="44"/>
      <c r="O35" s="45"/>
      <c r="P35" s="44"/>
      <c r="Q35" s="76"/>
      <c r="R35" s="48"/>
      <c r="V35" s="50"/>
      <c r="W35" s="49" t="str">
        <f t="shared" si="0"/>
        <v>STOJANOVIĆ L.</v>
      </c>
      <c r="X35" s="51" t="s">
        <v>18</v>
      </c>
    </row>
    <row r="36" spans="1:24" s="49" customFormat="1" ht="9" customHeight="1">
      <c r="A36" s="52"/>
      <c r="B36" s="53"/>
      <c r="C36" s="54"/>
      <c r="D36" s="55"/>
      <c r="E36" s="77"/>
      <c r="F36" s="77"/>
      <c r="G36" s="151">
        <f>IF(OR(ISTEXT(I36),D35="b"),"",'[1]PODEŠAVANJA-NE BRISATI'!BL8)</f>
      </c>
      <c r="H36" s="56"/>
      <c r="I36" s="57" t="s">
        <v>43</v>
      </c>
      <c r="J36" s="58" t="str">
        <f>IF(D35="b",W37,UPPER(IF(OR(I36="a",I36="as"),W35,IF(OR(I36="b",I36="bs"),W37,))))</f>
        <v>STOJANOVIĆ L.</v>
      </c>
      <c r="K36" s="73"/>
      <c r="L36" s="43"/>
      <c r="M36" s="70"/>
      <c r="N36" s="44"/>
      <c r="O36" s="45"/>
      <c r="P36" s="44"/>
      <c r="Q36" s="76"/>
      <c r="R36" s="48"/>
      <c r="V36" s="50"/>
      <c r="W36" s="49" t="str">
        <f t="shared" si="0"/>
        <v> .</v>
      </c>
      <c r="X36" s="51"/>
    </row>
    <row r="37" spans="1:24" s="49" customFormat="1" ht="9" customHeight="1">
      <c r="A37" s="36">
        <v>16</v>
      </c>
      <c r="B37" s="37" t="str">
        <f>IF($D37="","",VLOOKUP($D37,'[1]PRIPREMA DECACI GT'!$A$7:$P$39,15))</f>
        <v>DA</v>
      </c>
      <c r="C37" s="38">
        <f>IF($D37="","",VLOOKUP($D37,'[1]PRIPREMA DECACI GT'!$A$7:$P$39,16))</f>
        <v>26</v>
      </c>
      <c r="D37" s="59">
        <v>7</v>
      </c>
      <c r="E37" s="41" t="str">
        <f>UPPER(IF($D37="","",VLOOKUP($D37,'[1]PRIPREMA DECACI GT'!$A$7:$P$39,2)))</f>
        <v>PURIĆ</v>
      </c>
      <c r="F37" s="41" t="str">
        <f>IF($D37="","",VLOOKUP($D37,'[1]PRIPREMA DECACI GT'!$A$7:$P$39,3))</f>
        <v>NIKOLA</v>
      </c>
      <c r="G37" s="152"/>
      <c r="H37" s="41" t="str">
        <f>IF($D37="","",VLOOKUP($D37,'[1]PRIPREMA DECACI GT'!$A$7:$P$39,4))</f>
        <v>REK</v>
      </c>
      <c r="I37" s="74"/>
      <c r="J37" s="43" t="s">
        <v>48</v>
      </c>
      <c r="K37" s="43"/>
      <c r="L37" s="43"/>
      <c r="M37" s="70"/>
      <c r="N37" s="45"/>
      <c r="O37" s="45"/>
      <c r="P37" s="44"/>
      <c r="Q37" s="76"/>
      <c r="R37" s="48"/>
      <c r="V37" s="50"/>
      <c r="W37" s="49" t="str">
        <f t="shared" si="0"/>
        <v>PURIĆ N.</v>
      </c>
      <c r="X37" s="51">
        <v>7</v>
      </c>
    </row>
    <row r="38" spans="1:24" s="49" customFormat="1" ht="9" customHeight="1">
      <c r="A38" s="52"/>
      <c r="B38" s="53"/>
      <c r="C38" s="54"/>
      <c r="D38" s="55"/>
      <c r="E38" s="77"/>
      <c r="F38" s="77"/>
      <c r="G38" s="66"/>
      <c r="H38" s="56"/>
      <c r="I38" s="67"/>
      <c r="J38" s="43"/>
      <c r="K38" s="43"/>
      <c r="L38" s="43"/>
      <c r="N38" s="84" t="s">
        <v>19</v>
      </c>
      <c r="O38" s="85" t="s">
        <v>54</v>
      </c>
      <c r="P38" s="58" t="str">
        <f>UPPER(IF(OR(O38="a",O38="as"),P22,IF(OR(O38="b",O38="bs"),P54,)))</f>
        <v>SUVAJAC S.</v>
      </c>
      <c r="Q38" s="86"/>
      <c r="R38" s="153">
        <f>IF(ISTEXT(O38),"",'[1]PODEŠAVANJA-NE BRISATI'!BL31)</f>
      </c>
      <c r="V38" s="50"/>
      <c r="W38" s="49" t="str">
        <f t="shared" si="0"/>
        <v> .</v>
      </c>
      <c r="X38" s="51"/>
    </row>
    <row r="39" spans="1:24" s="49" customFormat="1" ht="9" customHeight="1">
      <c r="A39" s="36">
        <v>17</v>
      </c>
      <c r="B39" s="37" t="str">
        <f>IF($D39="","",VLOOKUP($D39,'[1]PRIPREMA DECACI GT'!$A$7:$P$39,15))</f>
        <v>DA</v>
      </c>
      <c r="C39" s="38">
        <f>IF($D39="","",VLOOKUP($D39,'[1]PRIPREMA DECACI GT'!$A$7:$P$39,16))</f>
        <v>9</v>
      </c>
      <c r="D39" s="59">
        <v>5</v>
      </c>
      <c r="E39" s="41" t="str">
        <f>UPPER(IF($D39="","",VLOOKUP($D39,'[1]PRIPREMA DECACI GT'!$A$7:$P$39,2)))</f>
        <v>PAVLOVIĆ</v>
      </c>
      <c r="F39" s="41" t="str">
        <f>IF($D39="","",VLOOKUP($D39,'[1]PRIPREMA DECACI GT'!$A$7:$P$39,3))</f>
        <v>MARKO</v>
      </c>
      <c r="G39" s="41"/>
      <c r="H39" s="41" t="str">
        <f>IF($D39="","",VLOOKUP($D39,'[1]PRIPREMA DECACI GT'!$A$7:$P$39,4))</f>
        <v>BAN</v>
      </c>
      <c r="I39" s="42"/>
      <c r="J39" s="43"/>
      <c r="K39" s="43"/>
      <c r="L39" s="43"/>
      <c r="M39" s="70"/>
      <c r="N39" s="87"/>
      <c r="O39" s="88"/>
      <c r="P39" s="43" t="s">
        <v>62</v>
      </c>
      <c r="Q39" s="76"/>
      <c r="R39" s="153"/>
      <c r="W39" s="49" t="str">
        <f t="shared" si="0"/>
        <v>PAVLOVIĆ M.</v>
      </c>
      <c r="X39" s="51">
        <v>8</v>
      </c>
    </row>
    <row r="40" spans="1:24" s="49" customFormat="1" ht="9" customHeight="1">
      <c r="A40" s="52"/>
      <c r="B40" s="82"/>
      <c r="C40" s="54"/>
      <c r="D40" s="55"/>
      <c r="E40" s="77"/>
      <c r="F40" s="77"/>
      <c r="G40" s="151">
        <f>IF(OR(ISTEXT(I40),D41="b"),"",'[1]PODEŠAVANJA-NE BRISATI'!BL9)</f>
      </c>
      <c r="H40" s="56"/>
      <c r="I40" s="57"/>
      <c r="J40" s="58" t="str">
        <f>IF(D41="B",W39,UPPER(IF(OR(I40="a",I40="as"),W39,IF(OR(I40="b",I40="bs"),W41,))))</f>
        <v>PAVLOVIĆ M.</v>
      </c>
      <c r="K40" s="58"/>
      <c r="L40" s="43"/>
      <c r="M40" s="70"/>
      <c r="N40" s="44"/>
      <c r="O40" s="45"/>
      <c r="P40" s="44"/>
      <c r="Q40" s="76"/>
      <c r="R40" s="48"/>
      <c r="W40" s="49" t="str">
        <f t="shared" si="0"/>
        <v> .</v>
      </c>
      <c r="X40" s="51"/>
    </row>
    <row r="41" spans="1:24" s="49" customFormat="1" ht="9" customHeight="1">
      <c r="A41" s="52">
        <v>18</v>
      </c>
      <c r="B41" s="37">
        <f>IF($D41="","",VLOOKUP($D41,'[1]PRIPREMA DECACI GT'!$A$7:$P$39,15))</f>
        <v>0</v>
      </c>
      <c r="C41" s="38">
        <f>IF($D41="","",VLOOKUP($D41,'[1]PRIPREMA DECACI GT'!$A$7:$P$39,16))</f>
        <v>0</v>
      </c>
      <c r="D41" s="59" t="s">
        <v>18</v>
      </c>
      <c r="E41" s="60" t="str">
        <f>UPPER(IF($D41="","",VLOOKUP($D41,'[1]PRIPREMA DECACI GT'!$A$7:$P$39,2)))</f>
        <v>BYE</v>
      </c>
      <c r="F41" s="60">
        <f>IF($D41="","",VLOOKUP($D41,'[1]PRIPREMA DECACI GT'!$A$7:$P$39,3))</f>
        <v>0</v>
      </c>
      <c r="G41" s="152"/>
      <c r="H41" s="61">
        <f>IF($D41="","",VLOOKUP($D41,'[1]PRIPREMA DECACI GT'!$A$7:$P$39,4))</f>
        <v>0</v>
      </c>
      <c r="I41" s="62"/>
      <c r="J41" s="43"/>
      <c r="K41" s="63"/>
      <c r="L41" s="43"/>
      <c r="M41" s="70"/>
      <c r="N41" s="44"/>
      <c r="O41" s="45"/>
      <c r="P41" s="44"/>
      <c r="Q41" s="76"/>
      <c r="R41" s="48"/>
      <c r="W41" s="49" t="str">
        <f t="shared" si="0"/>
        <v>BYE 0.</v>
      </c>
      <c r="X41" s="51" t="s">
        <v>18</v>
      </c>
    </row>
    <row r="42" spans="1:24" s="49" customFormat="1" ht="9" customHeight="1">
      <c r="A42" s="52"/>
      <c r="B42" s="53"/>
      <c r="C42" s="54"/>
      <c r="D42" s="64"/>
      <c r="E42" s="77"/>
      <c r="F42" s="77"/>
      <c r="G42" s="66"/>
      <c r="H42" s="56"/>
      <c r="I42" s="67"/>
      <c r="J42" s="153">
        <f>IF(ISTEXT(K42),"",'[1]PODEŠAVANJA-NE BRISATI'!BL21)</f>
      </c>
      <c r="K42" s="68" t="s">
        <v>18</v>
      </c>
      <c r="L42" s="58" t="str">
        <f>UPPER(IF(OR(K42="a",K42="as"),J40,IF(OR(K42="b",K42="bs"),J44,)))</f>
        <v>PETROVIĆ A.</v>
      </c>
      <c r="M42" s="69"/>
      <c r="N42" s="44"/>
      <c r="O42" s="45"/>
      <c r="P42" s="44"/>
      <c r="Q42" s="76"/>
      <c r="R42" s="48"/>
      <c r="W42" s="49" t="str">
        <f t="shared" si="0"/>
        <v> .</v>
      </c>
      <c r="X42" s="51"/>
    </row>
    <row r="43" spans="1:24" s="49" customFormat="1" ht="9" customHeight="1">
      <c r="A43" s="52">
        <v>19</v>
      </c>
      <c r="B43" s="37" t="str">
        <f>IF($D43="","",VLOOKUP($D43,'[1]PRIPREMA DECACI GT'!$A$7:$P$39,15))</f>
        <v>DA</v>
      </c>
      <c r="C43" s="38">
        <f>IF($D43="","",VLOOKUP($D43,'[1]PRIPREMA DECACI GT'!$A$7:$P$39,16))</f>
        <v>177</v>
      </c>
      <c r="D43" s="59">
        <v>23</v>
      </c>
      <c r="E43" s="60" t="str">
        <f>UPPER(IF($D43="","",VLOOKUP($D43,'[1]PRIPREMA DECACI GT'!$A$7:$P$39,2)))</f>
        <v>SIMIĆ</v>
      </c>
      <c r="F43" s="60" t="str">
        <f>IF($D43="","",VLOOKUP($D43,'[1]PRIPREMA DECACI GT'!$A$7:$P$39,3))</f>
        <v>TADIJA</v>
      </c>
      <c r="G43" s="60"/>
      <c r="H43" s="61" t="str">
        <f>IF($D43="","",VLOOKUP($D43,'[1]PRIPREMA DECACI GT'!$A$7:$P$39,4))</f>
        <v>BAS</v>
      </c>
      <c r="I43" s="42"/>
      <c r="J43" s="153"/>
      <c r="K43" s="71"/>
      <c r="L43" s="43" t="s">
        <v>52</v>
      </c>
      <c r="M43" s="72"/>
      <c r="N43" s="44"/>
      <c r="O43" s="45"/>
      <c r="P43" s="44"/>
      <c r="Q43" s="76"/>
      <c r="R43" s="48"/>
      <c r="W43" s="49" t="str">
        <f t="shared" si="0"/>
        <v>SIMIĆ T.</v>
      </c>
      <c r="X43" s="51">
        <v>15</v>
      </c>
    </row>
    <row r="44" spans="1:24" s="49" customFormat="1" ht="9" customHeight="1">
      <c r="A44" s="52"/>
      <c r="B44" s="82"/>
      <c r="C44" s="54"/>
      <c r="D44" s="64"/>
      <c r="E44" s="77"/>
      <c r="F44" s="77"/>
      <c r="G44" s="151">
        <f>IF(OR(ISTEXT(I44),D45="b",D43="B"),"",'[1]PODEŠAVANJA-NE BRISATI'!BL10)</f>
      </c>
      <c r="H44" s="56"/>
      <c r="I44" s="57" t="s">
        <v>18</v>
      </c>
      <c r="J44" s="58" t="str">
        <f>IF(D45="b",W43,IF(D43="b",W45,UPPER(IF(OR(I44="a",I44="as"),W43,IF(OR(I44="b",I44="bs"),W45,)))))</f>
        <v>PETROVIĆ A.</v>
      </c>
      <c r="K44" s="73"/>
      <c r="L44" s="43"/>
      <c r="M44" s="72"/>
      <c r="N44" s="44"/>
      <c r="O44" s="45"/>
      <c r="P44" s="44"/>
      <c r="Q44" s="76"/>
      <c r="R44" s="48"/>
      <c r="W44" s="49" t="str">
        <f t="shared" si="0"/>
        <v> .</v>
      </c>
      <c r="X44" s="51"/>
    </row>
    <row r="45" spans="1:24" s="49" customFormat="1" ht="9" customHeight="1">
      <c r="A45" s="52">
        <v>20</v>
      </c>
      <c r="B45" s="37" t="str">
        <f>IF($D45="","",VLOOKUP($D45,'[1]PRIPREMA DECACI GT'!$A$7:$P$39,15))</f>
        <v>DA</v>
      </c>
      <c r="C45" s="38">
        <f>IF($D45="","",VLOOKUP($D45,'[1]PRIPREMA DECACI GT'!$A$7:$P$39,16))</f>
        <v>56</v>
      </c>
      <c r="D45" s="59">
        <v>13</v>
      </c>
      <c r="E45" s="60" t="str">
        <f>UPPER(IF($D45="","",VLOOKUP($D45,'[1]PRIPREMA DECACI GT'!$A$7:$P$39,2)))</f>
        <v>PETROVIĆ</v>
      </c>
      <c r="F45" s="60" t="str">
        <f>IF($D45="","",VLOOKUP($D45,'[1]PRIPREMA DECACI GT'!$A$7:$P$39,3))</f>
        <v>ANDREJA</v>
      </c>
      <c r="G45" s="152"/>
      <c r="H45" s="61" t="str">
        <f>IF($D45="","",VLOOKUP($D45,'[1]PRIPREMA DECACI GT'!$A$7:$P$39,4))</f>
        <v>AGR</v>
      </c>
      <c r="I45" s="74"/>
      <c r="J45" s="43" t="s">
        <v>42</v>
      </c>
      <c r="K45" s="43"/>
      <c r="L45" s="43"/>
      <c r="M45" s="72"/>
      <c r="N45" s="44"/>
      <c r="O45" s="45"/>
      <c r="P45" s="44"/>
      <c r="Q45" s="76"/>
      <c r="R45" s="48"/>
      <c r="W45" s="49" t="str">
        <f t="shared" si="0"/>
        <v>PETROVIĆ A.</v>
      </c>
      <c r="X45" s="51">
        <v>16</v>
      </c>
    </row>
    <row r="46" spans="1:24" s="49" customFormat="1" ht="9" customHeight="1">
      <c r="A46" s="52"/>
      <c r="B46" s="53"/>
      <c r="C46" s="54"/>
      <c r="D46" s="64"/>
      <c r="E46" s="77"/>
      <c r="F46" s="77"/>
      <c r="G46" s="66"/>
      <c r="H46" s="56"/>
      <c r="I46" s="67"/>
      <c r="J46" s="43"/>
      <c r="K46" s="43"/>
      <c r="L46" s="153">
        <f>IF(ISTEXT(M46),"",'[1]PODEŠAVANJA-NE BRISATI'!BL27)</f>
      </c>
      <c r="M46" s="68" t="s">
        <v>43</v>
      </c>
      <c r="N46" s="58" t="str">
        <f>UPPER(IF(OR(M46="a",M46="as"),L42,IF(OR(M46="b",M46="bs"),L50,)))</f>
        <v>PETROVIĆ A.</v>
      </c>
      <c r="O46" s="81"/>
      <c r="P46" s="44"/>
      <c r="Q46" s="76"/>
      <c r="R46" s="48"/>
      <c r="W46" s="49" t="str">
        <f t="shared" si="0"/>
        <v> .</v>
      </c>
      <c r="X46" s="51"/>
    </row>
    <row r="47" spans="1:24" s="49" customFormat="1" ht="9" customHeight="1">
      <c r="A47" s="52">
        <v>21</v>
      </c>
      <c r="B47" s="37" t="str">
        <f>IF($D47="","",VLOOKUP($D47,'[1]PRIPREMA DECACI GT'!$A$7:$P$39,15))</f>
        <v>DA</v>
      </c>
      <c r="C47" s="38">
        <f>IF($D47="","",VLOOKUP($D47,'[1]PRIPREMA DECACI GT'!$A$7:$P$39,16))</f>
        <v>179</v>
      </c>
      <c r="D47" s="59">
        <v>25</v>
      </c>
      <c r="E47" s="60" t="str">
        <f>UPPER(IF($D47="","",VLOOKUP($D47,'[1]PRIPREMA DECACI GT'!$A$7:$P$39,2)))</f>
        <v>BAJIĆ</v>
      </c>
      <c r="F47" s="60" t="str">
        <f>IF($D47="","",VLOOKUP($D47,'[1]PRIPREMA DECACI GT'!$A$7:$P$39,3))</f>
        <v>DIMITRIJE</v>
      </c>
      <c r="G47" s="60"/>
      <c r="H47" s="61" t="str">
        <f>IF($D47="","",VLOOKUP($D47,'[1]PRIPREMA DECACI GT'!$A$7:$P$39,4))</f>
        <v>CZ</v>
      </c>
      <c r="I47" s="75"/>
      <c r="J47" s="43"/>
      <c r="K47" s="43"/>
      <c r="L47" s="153"/>
      <c r="M47" s="72"/>
      <c r="N47" s="43" t="s">
        <v>59</v>
      </c>
      <c r="O47" s="76"/>
      <c r="P47" s="44"/>
      <c r="Q47" s="76"/>
      <c r="R47" s="48"/>
      <c r="W47" s="49" t="str">
        <f t="shared" si="0"/>
        <v>BAJIĆ D.</v>
      </c>
      <c r="X47" s="51" t="s">
        <v>18</v>
      </c>
    </row>
    <row r="48" spans="1:24" s="49" customFormat="1" ht="9" customHeight="1">
      <c r="A48" s="52"/>
      <c r="B48" s="53"/>
      <c r="C48" s="54"/>
      <c r="D48" s="64"/>
      <c r="E48" s="77"/>
      <c r="F48" s="77"/>
      <c r="G48" s="151">
        <f>IF(OR(ISTEXT(I48),D49="b",D47="B"),"",'[1]PODEŠAVANJA-NE BRISATI'!BL11)</f>
      </c>
      <c r="H48" s="56"/>
      <c r="I48" s="57" t="s">
        <v>18</v>
      </c>
      <c r="J48" s="58" t="str">
        <f>IF(D49="b",W47,IF(D47="b",W49,UPPER(IF(OR(I48="a",I48="as"),W47,IF(OR(I48="b",I48="bs"),W49,)))))</f>
        <v>LAKIĆEVIC S.</v>
      </c>
      <c r="K48" s="58"/>
      <c r="L48" s="43"/>
      <c r="M48" s="72"/>
      <c r="N48" s="44"/>
      <c r="O48" s="76"/>
      <c r="P48" s="44"/>
      <c r="Q48" s="76"/>
      <c r="R48" s="48"/>
      <c r="W48" s="49" t="str">
        <f t="shared" si="0"/>
        <v> .</v>
      </c>
      <c r="X48" s="51"/>
    </row>
    <row r="49" spans="1:24" s="49" customFormat="1" ht="9" customHeight="1">
      <c r="A49" s="52">
        <v>22</v>
      </c>
      <c r="B49" s="37" t="str">
        <f>IF($D49="","",VLOOKUP($D49,'[1]PRIPREMA DECACI GT'!$A$7:$P$39,15))</f>
        <v>DA</v>
      </c>
      <c r="C49" s="38">
        <f>IF($D49="","",VLOOKUP($D49,'[1]PRIPREMA DECACI GT'!$A$7:$P$39,16))</f>
        <v>50</v>
      </c>
      <c r="D49" s="59">
        <v>12</v>
      </c>
      <c r="E49" s="60" t="str">
        <f>UPPER(IF($D49="","",VLOOKUP($D49,'[1]PRIPREMA DECACI GT'!$A$7:$P$39,2)))</f>
        <v>LAKIĆEVIC</v>
      </c>
      <c r="F49" s="60" t="str">
        <f>IF($D49="","",VLOOKUP($D49,'[1]PRIPREMA DECACI GT'!$A$7:$P$39,3))</f>
        <v>STEVAN</v>
      </c>
      <c r="G49" s="152"/>
      <c r="H49" s="61" t="str">
        <f>IF($D49="","",VLOOKUP($D49,'[1]PRIPREMA DECACI GT'!$A$7:$P$39,4))</f>
        <v>AGR</v>
      </c>
      <c r="I49" s="62"/>
      <c r="J49" s="43" t="s">
        <v>49</v>
      </c>
      <c r="K49" s="63"/>
      <c r="L49" s="43"/>
      <c r="M49" s="72"/>
      <c r="N49" s="44"/>
      <c r="O49" s="76"/>
      <c r="P49" s="44"/>
      <c r="Q49" s="76"/>
      <c r="R49" s="48"/>
      <c r="W49" s="49" t="str">
        <f t="shared" si="0"/>
        <v>LAKIĆEVIC S.</v>
      </c>
      <c r="X49" s="51">
        <v>17</v>
      </c>
    </row>
    <row r="50" spans="1:24" s="49" customFormat="1" ht="9" customHeight="1">
      <c r="A50" s="52"/>
      <c r="B50" s="53"/>
      <c r="C50" s="54"/>
      <c r="D50" s="64"/>
      <c r="E50" s="77"/>
      <c r="F50" s="77"/>
      <c r="G50" s="66"/>
      <c r="H50" s="56"/>
      <c r="I50" s="67"/>
      <c r="J50" s="153">
        <f>IF(ISTEXT(K50),"",'[1]PODEŠAVANJA-NE BRISATI'!BL22)</f>
      </c>
      <c r="K50" s="68" t="s">
        <v>43</v>
      </c>
      <c r="L50" s="58" t="str">
        <f>UPPER(IF(OR(K50="a",K50="as"),J48,IF(OR(K50="b",K50="bs"),J52,)))</f>
        <v>LAKIĆEVIC S.</v>
      </c>
      <c r="M50" s="78"/>
      <c r="N50" s="44"/>
      <c r="O50" s="76"/>
      <c r="P50" s="44"/>
      <c r="Q50" s="76"/>
      <c r="R50" s="48"/>
      <c r="W50" s="49" t="str">
        <f t="shared" si="0"/>
        <v> .</v>
      </c>
      <c r="X50" s="51"/>
    </row>
    <row r="51" spans="1:24" s="49" customFormat="1" ht="9" customHeight="1">
      <c r="A51" s="52">
        <v>23</v>
      </c>
      <c r="B51" s="37">
        <f>IF($D51="","",VLOOKUP($D51,'[1]PRIPREMA DECACI GT'!$A$7:$P$39,15))</f>
        <v>0</v>
      </c>
      <c r="C51" s="38">
        <f>IF($D51="","",VLOOKUP($D51,'[1]PRIPREMA DECACI GT'!$A$7:$P$39,16))</f>
        <v>0</v>
      </c>
      <c r="D51" s="59" t="s">
        <v>18</v>
      </c>
      <c r="E51" s="60" t="str">
        <f>UPPER(IF($D51="","",VLOOKUP($D51,'[1]PRIPREMA DECACI GT'!$A$7:$P$39,2)))</f>
        <v>BYE</v>
      </c>
      <c r="F51" s="60">
        <f>IF($D51="","",VLOOKUP($D51,'[1]PRIPREMA DECACI GT'!$A$7:$P$39,3))</f>
        <v>0</v>
      </c>
      <c r="G51" s="60"/>
      <c r="H51" s="61">
        <f>IF($D51="","",VLOOKUP($D51,'[1]PRIPREMA DECACI GT'!$A$7:$P$39,4))</f>
        <v>0</v>
      </c>
      <c r="I51" s="42"/>
      <c r="J51" s="153"/>
      <c r="K51" s="71"/>
      <c r="L51" s="43" t="s">
        <v>51</v>
      </c>
      <c r="M51" s="70"/>
      <c r="N51" s="44"/>
      <c r="O51" s="76"/>
      <c r="P51" s="44"/>
      <c r="Q51" s="76"/>
      <c r="R51" s="48"/>
      <c r="W51" s="49" t="str">
        <f t="shared" si="0"/>
        <v>BYE 0.</v>
      </c>
      <c r="X51" s="51" t="s">
        <v>18</v>
      </c>
    </row>
    <row r="52" spans="1:24" s="49" customFormat="1" ht="9" customHeight="1">
      <c r="A52" s="52"/>
      <c r="B52" s="53"/>
      <c r="C52" s="54"/>
      <c r="D52" s="55"/>
      <c r="E52" s="77"/>
      <c r="F52" s="77"/>
      <c r="G52" s="151">
        <f>IF(OR(ISTEXT(I52),D51="b"),"",'[1]PODEŠAVANJA-NE BRISATI'!BL12)</f>
      </c>
      <c r="H52" s="56"/>
      <c r="I52" s="57"/>
      <c r="J52" s="58" t="str">
        <f>IF(D51="b",W53,UPPER(IF(OR(I52="a",I52="as"),W51,IF(OR(I52="b",I52="bs"),W53,))))</f>
        <v>RADAN D.</v>
      </c>
      <c r="K52" s="73"/>
      <c r="L52" s="43"/>
      <c r="M52" s="70"/>
      <c r="N52" s="44"/>
      <c r="O52" s="76"/>
      <c r="P52" s="44"/>
      <c r="Q52" s="76"/>
      <c r="R52" s="48"/>
      <c r="W52" s="49" t="str">
        <f t="shared" si="0"/>
        <v> .</v>
      </c>
      <c r="X52" s="51"/>
    </row>
    <row r="53" spans="1:24" s="49" customFormat="1" ht="9" customHeight="1">
      <c r="A53" s="36">
        <v>24</v>
      </c>
      <c r="B53" s="37" t="str">
        <f>IF($D53="","",VLOOKUP($D53,'[1]PRIPREMA DECACI GT'!$A$7:$P$39,15))</f>
        <v>DA</v>
      </c>
      <c r="C53" s="38">
        <f>IF($D53="","",VLOOKUP($D53,'[1]PRIPREMA DECACI GT'!$A$7:$P$39,16))</f>
        <v>4</v>
      </c>
      <c r="D53" s="59">
        <v>3</v>
      </c>
      <c r="E53" s="41" t="str">
        <f>UPPER(IF($D53="","",VLOOKUP($D53,'[1]PRIPREMA DECACI GT'!$A$7:$P$39,2)))</f>
        <v>RADAN</v>
      </c>
      <c r="F53" s="41" t="str">
        <f>IF($D53="","",VLOOKUP($D53,'[1]PRIPREMA DECACI GT'!$A$7:$P$39,3))</f>
        <v>DJORDJE</v>
      </c>
      <c r="G53" s="152"/>
      <c r="H53" s="41" t="str">
        <f>IF($D53="","",VLOOKUP($D53,'[1]PRIPREMA DECACI GT'!$A$7:$P$39,4))</f>
        <v>AGR</v>
      </c>
      <c r="I53" s="74"/>
      <c r="J53" s="43"/>
      <c r="K53" s="43"/>
      <c r="L53" s="43"/>
      <c r="M53" s="70"/>
      <c r="N53" s="44"/>
      <c r="O53" s="76"/>
      <c r="P53" s="44"/>
      <c r="Q53" s="76"/>
      <c r="R53" s="48"/>
      <c r="W53" s="49" t="str">
        <f t="shared" si="0"/>
        <v>RADAN D.</v>
      </c>
      <c r="X53" s="51">
        <v>3</v>
      </c>
    </row>
    <row r="54" spans="1:24" s="49" customFormat="1" ht="9" customHeight="1">
      <c r="A54" s="52"/>
      <c r="B54" s="53"/>
      <c r="C54" s="54"/>
      <c r="D54" s="55"/>
      <c r="E54" s="77"/>
      <c r="F54" s="77"/>
      <c r="G54" s="80"/>
      <c r="H54" s="56"/>
      <c r="I54" s="67"/>
      <c r="J54" s="43"/>
      <c r="K54" s="43"/>
      <c r="L54" s="43"/>
      <c r="M54" s="70"/>
      <c r="N54" s="153">
        <f>IF(ISTEXT(O54),"",'[1]PODEŠAVANJA-NE BRISATI'!BL30)</f>
      </c>
      <c r="O54" s="68" t="s">
        <v>45</v>
      </c>
      <c r="P54" s="58" t="str">
        <f>UPPER(IF(OR(O54="a",O54="as"),N46,IF(OR(O54="b",O54="bs"),N62,)))</f>
        <v>ŽARKOVIĆ B.</v>
      </c>
      <c r="Q54" s="83"/>
      <c r="R54" s="48"/>
      <c r="W54" s="49" t="str">
        <f t="shared" si="0"/>
        <v> .</v>
      </c>
      <c r="X54" s="51"/>
    </row>
    <row r="55" spans="1:24" s="49" customFormat="1" ht="9" customHeight="1">
      <c r="A55" s="36">
        <v>25</v>
      </c>
      <c r="B55" s="37" t="str">
        <f>IF($D55="","",VLOOKUP($D55,'[1]PRIPREMA DECACI GT'!$A$7:$P$39,15))</f>
        <v>DA</v>
      </c>
      <c r="C55" s="38">
        <f>IF($D55="","",VLOOKUP($D55,'[1]PRIPREMA DECACI GT'!$A$7:$P$39,16))</f>
        <v>12</v>
      </c>
      <c r="D55" s="59">
        <v>6</v>
      </c>
      <c r="E55" s="41" t="str">
        <f>UPPER(IF($D55="","",VLOOKUP($D55,'[1]PRIPREMA DECACI GT'!$A$7:$P$39,2)))</f>
        <v>RADENKOVIĆ</v>
      </c>
      <c r="F55" s="41" t="str">
        <f>IF($D55="","",VLOOKUP($D55,'[1]PRIPREMA DECACI GT'!$A$7:$P$39,3))</f>
        <v>MILOŠ</v>
      </c>
      <c r="G55" s="41"/>
      <c r="H55" s="41" t="str">
        <f>IF($D55="","",VLOOKUP($D55,'[1]PRIPREMA DECACI GT'!$A$7:$P$39,4))</f>
        <v>SBG</v>
      </c>
      <c r="I55" s="42"/>
      <c r="J55" s="43"/>
      <c r="K55" s="43"/>
      <c r="L55" s="43"/>
      <c r="M55" s="70"/>
      <c r="N55" s="153"/>
      <c r="O55" s="76"/>
      <c r="P55" s="43" t="s">
        <v>61</v>
      </c>
      <c r="Q55" s="45"/>
      <c r="R55" s="48"/>
      <c r="W55" s="49" t="str">
        <f t="shared" si="0"/>
        <v>RADENKOVIĆ M.</v>
      </c>
      <c r="X55" s="51">
        <v>5</v>
      </c>
    </row>
    <row r="56" spans="1:24" s="49" customFormat="1" ht="9" customHeight="1">
      <c r="A56" s="52"/>
      <c r="B56" s="53"/>
      <c r="C56" s="54"/>
      <c r="D56" s="55"/>
      <c r="E56" s="77"/>
      <c r="F56" s="77"/>
      <c r="G56" s="151">
        <f>IF(OR(ISTEXT(I56),D57="b"),"",'[1]PODEŠAVANJA-NE BRISATI'!BL13)</f>
      </c>
      <c r="H56" s="56"/>
      <c r="I56" s="57" t="s">
        <v>18</v>
      </c>
      <c r="J56" s="58" t="str">
        <f>IF(D57="B",W55,UPPER(IF(OR(I56="a",I56="as"),W55,IF(OR(I56="b",I56="bs"),W57,))))</f>
        <v>RADENKOVIĆ V.</v>
      </c>
      <c r="K56" s="58"/>
      <c r="L56" s="43"/>
      <c r="M56" s="70"/>
      <c r="N56" s="44"/>
      <c r="O56" s="76"/>
      <c r="P56" s="44"/>
      <c r="Q56" s="45"/>
      <c r="R56" s="48"/>
      <c r="W56" s="49" t="str">
        <f t="shared" si="0"/>
        <v> .</v>
      </c>
      <c r="X56" s="51"/>
    </row>
    <row r="57" spans="1:24" s="49" customFormat="1" ht="9" customHeight="1">
      <c r="A57" s="52">
        <v>26</v>
      </c>
      <c r="B57" s="37" t="str">
        <f>IF($D57="","",VLOOKUP($D57,'[1]PRIPREMA DECACI GT'!$A$7:$P$39,15))</f>
        <v>DA</v>
      </c>
      <c r="C57" s="38">
        <f>IF($D57="","",VLOOKUP($D57,'[1]PRIPREMA DECACI GT'!$A$7:$P$39,16))</f>
        <v>152</v>
      </c>
      <c r="D57" s="59">
        <v>21</v>
      </c>
      <c r="E57" s="60" t="str">
        <f>UPPER(IF($D57="","",VLOOKUP($D57,'[1]PRIPREMA DECACI GT'!$A$7:$P$39,2)))</f>
        <v>RADENKOVIĆ</v>
      </c>
      <c r="F57" s="60" t="str">
        <f>IF($D57="","",VLOOKUP($D57,'[1]PRIPREMA DECACI GT'!$A$7:$P$39,3))</f>
        <v>VELJKO</v>
      </c>
      <c r="G57" s="152"/>
      <c r="H57" s="61" t="str">
        <f>IF($D57="","",VLOOKUP($D57,'[1]PRIPREMA DECACI GT'!$A$7:$P$39,4))</f>
        <v>CZ</v>
      </c>
      <c r="I57" s="62"/>
      <c r="J57" s="43" t="s">
        <v>50</v>
      </c>
      <c r="K57" s="63"/>
      <c r="L57" s="43"/>
      <c r="M57" s="70"/>
      <c r="N57" s="44"/>
      <c r="O57" s="76"/>
      <c r="P57" s="44"/>
      <c r="Q57" s="45"/>
      <c r="R57" s="48"/>
      <c r="W57" s="49" t="str">
        <f t="shared" si="0"/>
        <v>RADENKOVIĆ V.</v>
      </c>
      <c r="X57" s="51" t="s">
        <v>18</v>
      </c>
    </row>
    <row r="58" spans="1:24" s="49" customFormat="1" ht="9" customHeight="1">
      <c r="A58" s="52"/>
      <c r="B58" s="53"/>
      <c r="C58" s="54"/>
      <c r="D58" s="64"/>
      <c r="E58" s="77"/>
      <c r="F58" s="77"/>
      <c r="G58" s="66"/>
      <c r="H58" s="56"/>
      <c r="I58" s="67"/>
      <c r="J58" s="153">
        <f>IF(ISTEXT(K58),"",'[1]PODEŠAVANJA-NE BRISATI'!BL23)</f>
      </c>
      <c r="K58" s="68" t="s">
        <v>43</v>
      </c>
      <c r="L58" s="58" t="str">
        <f>UPPER(IF(OR(K58="a",K58="as"),J56,IF(OR(K58="b",K58="bs"),J60,)))</f>
        <v>RADENKOVIĆ V.</v>
      </c>
      <c r="M58" s="69"/>
      <c r="N58" s="44"/>
      <c r="O58" s="76"/>
      <c r="P58" s="44"/>
      <c r="Q58" s="45"/>
      <c r="R58" s="48"/>
      <c r="W58" s="49" t="str">
        <f t="shared" si="0"/>
        <v> .</v>
      </c>
      <c r="X58" s="51"/>
    </row>
    <row r="59" spans="1:24" s="49" customFormat="1" ht="9" customHeight="1">
      <c r="A59" s="52">
        <v>27</v>
      </c>
      <c r="B59" s="37" t="str">
        <f>IF($D59="","",VLOOKUP($D59,'[1]PRIPREMA DECACI GT'!$A$7:$P$39,15))</f>
        <v>DA</v>
      </c>
      <c r="C59" s="38">
        <f>IF($D59="","",VLOOKUP($D59,'[1]PRIPREMA DECACI GT'!$A$7:$P$39,16))</f>
        <v>59</v>
      </c>
      <c r="D59" s="59">
        <v>14</v>
      </c>
      <c r="E59" s="60" t="str">
        <f>UPPER(IF($D59="","",VLOOKUP($D59,'[1]PRIPREMA DECACI GT'!$A$7:$P$39,2)))</f>
        <v>JANIĆIJEVIĆ</v>
      </c>
      <c r="F59" s="60" t="str">
        <f>IF($D59="","",VLOOKUP($D59,'[1]PRIPREMA DECACI GT'!$A$7:$P$39,3))</f>
        <v>BOGDAN</v>
      </c>
      <c r="G59" s="60"/>
      <c r="H59" s="61" t="str">
        <f>IF($D59="","",VLOOKUP($D59,'[1]PRIPREMA DECACI GT'!$A$7:$P$39,4))</f>
        <v>CZ</v>
      </c>
      <c r="I59" s="42"/>
      <c r="J59" s="153"/>
      <c r="K59" s="71"/>
      <c r="L59" s="43" t="s">
        <v>47</v>
      </c>
      <c r="M59" s="72"/>
      <c r="N59" s="44"/>
      <c r="O59" s="76"/>
      <c r="P59" s="44"/>
      <c r="Q59" s="45"/>
      <c r="R59" s="89"/>
      <c r="W59" s="49" t="str">
        <f t="shared" si="0"/>
        <v>JANIĆIJEVIĆ B.</v>
      </c>
      <c r="X59" s="51">
        <v>18</v>
      </c>
    </row>
    <row r="60" spans="1:24" s="49" customFormat="1" ht="9" customHeight="1">
      <c r="A60" s="52"/>
      <c r="B60" s="82"/>
      <c r="C60" s="54"/>
      <c r="D60" s="64"/>
      <c r="E60" s="77"/>
      <c r="F60" s="77"/>
      <c r="G60" s="151">
        <f>IF(OR(ISTEXT(I60),D61="b",D59="B"),"",'[1]PODEŠAVANJA-NE BRISATI'!BL14)</f>
      </c>
      <c r="H60" s="56"/>
      <c r="I60" s="57" t="s">
        <v>43</v>
      </c>
      <c r="J60" s="58" t="str">
        <f>IF(D61="b",W59,IF(D59="b",W61,UPPER(IF(OR(I60="a",I60="as"),W59,IF(OR(I60="b",I60="bs"),W61,)))))</f>
        <v>JANIĆIJEVIĆ B.</v>
      </c>
      <c r="K60" s="73"/>
      <c r="L60" s="43"/>
      <c r="M60" s="72"/>
      <c r="N60" s="44"/>
      <c r="O60" s="76"/>
      <c r="P60" s="44"/>
      <c r="Q60" s="45"/>
      <c r="R60" s="48"/>
      <c r="W60" s="49" t="str">
        <f t="shared" si="0"/>
        <v> .</v>
      </c>
      <c r="X60" s="51"/>
    </row>
    <row r="61" spans="1:24" s="49" customFormat="1" ht="9" customHeight="1">
      <c r="A61" s="52">
        <v>28</v>
      </c>
      <c r="B61" s="37" t="str">
        <f>IF($D61="","",VLOOKUP($D61,'[1]PRIPREMA DECACI GT'!$A$7:$P$39,15))</f>
        <v>DA</v>
      </c>
      <c r="C61" s="38">
        <f>IF($D61="","",VLOOKUP($D61,'[1]PRIPREMA DECACI GT'!$A$7:$P$39,16))</f>
        <v>0</v>
      </c>
      <c r="D61" s="59">
        <v>26</v>
      </c>
      <c r="E61" s="60" t="str">
        <f>UPPER(IF($D61="","",VLOOKUP($D61,'[1]PRIPREMA DECACI GT'!$A$7:$P$39,2)))</f>
        <v>NIKOLIĆ</v>
      </c>
      <c r="F61" s="60" t="str">
        <f>IF($D61="","",VLOOKUP($D61,'[1]PRIPREMA DECACI GT'!$A$7:$P$39,3))</f>
        <v>MIHAJLO</v>
      </c>
      <c r="G61" s="152"/>
      <c r="H61" s="61" t="str">
        <f>IF($D61="","",VLOOKUP($D61,'[1]PRIPREMA DECACI GT'!$A$7:$P$39,4))</f>
        <v>CZ</v>
      </c>
      <c r="I61" s="74"/>
      <c r="J61" s="43" t="s">
        <v>44</v>
      </c>
      <c r="K61" s="43"/>
      <c r="L61" s="43"/>
      <c r="M61" s="72"/>
      <c r="N61" s="44"/>
      <c r="O61" s="76"/>
      <c r="P61" s="44"/>
      <c r="Q61" s="45"/>
      <c r="R61" s="48"/>
      <c r="W61" s="49" t="str">
        <f t="shared" si="0"/>
        <v>NIKOLIĆ M.</v>
      </c>
      <c r="X61" s="51" t="s">
        <v>18</v>
      </c>
    </row>
    <row r="62" spans="1:24" s="49" customFormat="1" ht="9" customHeight="1">
      <c r="A62" s="52"/>
      <c r="B62" s="53"/>
      <c r="C62" s="54"/>
      <c r="D62" s="64"/>
      <c r="E62" s="77"/>
      <c r="F62" s="77"/>
      <c r="G62" s="66"/>
      <c r="H62" s="56"/>
      <c r="I62" s="67"/>
      <c r="J62" s="43"/>
      <c r="K62" s="43"/>
      <c r="L62" s="153">
        <f>IF(ISTEXT(M62),"",'[1]PODEŠAVANJA-NE BRISATI'!BL28)</f>
      </c>
      <c r="M62" s="68" t="s">
        <v>45</v>
      </c>
      <c r="N62" s="58" t="str">
        <f>UPPER(IF(OR(M62="a",M62="as"),L58,IF(OR(M62="b",M62="bs"),L66,)))</f>
        <v>ŽARKOVIĆ B.</v>
      </c>
      <c r="O62" s="83"/>
      <c r="P62" s="44"/>
      <c r="Q62" s="45"/>
      <c r="R62" s="48"/>
      <c r="W62" s="49" t="str">
        <f t="shared" si="0"/>
        <v> .</v>
      </c>
      <c r="X62" s="51"/>
    </row>
    <row r="63" spans="1:24" s="49" customFormat="1" ht="9" customHeight="1">
      <c r="A63" s="52">
        <v>29</v>
      </c>
      <c r="B63" s="37" t="str">
        <f>IF($D63="","",VLOOKUP($D63,'[1]PRIPREMA DECACI GT'!$A$7:$P$39,15))</f>
        <v>DA</v>
      </c>
      <c r="C63" s="38">
        <f>IF($D63="","",VLOOKUP($D63,'[1]PRIPREMA DECACI GT'!$A$7:$P$39,16))</f>
        <v>114</v>
      </c>
      <c r="D63" s="59">
        <v>18</v>
      </c>
      <c r="E63" s="60" t="str">
        <f>UPPER(IF($D63="","",VLOOKUP($D63,'[1]PRIPREMA DECACI GT'!$A$7:$P$39,2)))</f>
        <v>DRAGANIĆ</v>
      </c>
      <c r="F63" s="60" t="str">
        <f>IF($D63="","",VLOOKUP($D63,'[1]PRIPREMA DECACI GT'!$A$7:$P$39,3))</f>
        <v>VASILIJE</v>
      </c>
      <c r="G63" s="60"/>
      <c r="H63" s="61" t="str">
        <f>IF($D63="","",VLOOKUP($D63,'[1]PRIPREMA DECACI GT'!$A$7:$P$39,4))</f>
        <v>MAT</v>
      </c>
      <c r="I63" s="75"/>
      <c r="J63" s="43"/>
      <c r="K63" s="43"/>
      <c r="L63" s="153"/>
      <c r="M63" s="72"/>
      <c r="N63" s="43" t="s">
        <v>60</v>
      </c>
      <c r="O63" s="70"/>
      <c r="P63" s="46"/>
      <c r="Q63" s="47"/>
      <c r="R63" s="48"/>
      <c r="W63" s="49" t="str">
        <f t="shared" si="0"/>
        <v>DRAGANIĆ V.</v>
      </c>
      <c r="X63" s="51" t="s">
        <v>18</v>
      </c>
    </row>
    <row r="64" spans="1:24" s="49" customFormat="1" ht="9" customHeight="1">
      <c r="A64" s="52"/>
      <c r="B64" s="53"/>
      <c r="C64" s="54"/>
      <c r="D64" s="64"/>
      <c r="E64" s="77"/>
      <c r="F64" s="77"/>
      <c r="G64" s="151">
        <f>IF(OR(ISTEXT(I64),D65="b",D63="B"),"",'[1]PODEŠAVANJA-NE BRISATI'!BL15)</f>
      </c>
      <c r="H64" s="56"/>
      <c r="I64" s="57" t="s">
        <v>18</v>
      </c>
      <c r="J64" s="58" t="str">
        <f>IF(D65="b",W63,IF(D63="b",W65,UPPER(IF(OR(I64="a",I64="as"),W63,IF(OR(I64="b",I64="bs"),W65,)))))</f>
        <v>BALJ A.</v>
      </c>
      <c r="K64" s="58"/>
      <c r="L64" s="43"/>
      <c r="M64" s="72"/>
      <c r="N64" s="70"/>
      <c r="O64" s="70"/>
      <c r="P64" s="46"/>
      <c r="Q64" s="47"/>
      <c r="R64" s="48"/>
      <c r="W64" s="49" t="str">
        <f t="shared" si="0"/>
        <v> .</v>
      </c>
      <c r="X64" s="51"/>
    </row>
    <row r="65" spans="1:24" s="49" customFormat="1" ht="9" customHeight="1">
      <c r="A65" s="52">
        <v>30</v>
      </c>
      <c r="B65" s="37" t="str">
        <f>IF($D65="","",VLOOKUP($D65,'[1]PRIPREMA DECACI GT'!$A$7:$P$39,15))</f>
        <v>DA</v>
      </c>
      <c r="C65" s="38">
        <f>IF($D65="","",VLOOKUP($D65,'[1]PRIPREMA DECACI GT'!$A$7:$P$39,16))</f>
        <v>0</v>
      </c>
      <c r="D65" s="59">
        <v>27</v>
      </c>
      <c r="E65" s="60" t="str">
        <f>UPPER(IF($D65="","",VLOOKUP($D65,'[1]PRIPREMA DECACI GT'!$A$7:$P$39,2)))</f>
        <v>BALJ</v>
      </c>
      <c r="F65" s="60" t="str">
        <f>IF($D65="","",VLOOKUP($D65,'[1]PRIPREMA DECACI GT'!$A$7:$P$39,3))</f>
        <v>ALEKSANDAR</v>
      </c>
      <c r="G65" s="152"/>
      <c r="H65" s="61" t="str">
        <f>IF($D65="","",VLOOKUP($D65,'[1]PRIPREMA DECACI GT'!$A$7:$P$39,4))</f>
        <v>DRI</v>
      </c>
      <c r="I65" s="62"/>
      <c r="J65" s="43" t="s">
        <v>42</v>
      </c>
      <c r="K65" s="63"/>
      <c r="L65" s="43"/>
      <c r="M65" s="72"/>
      <c r="N65" s="70"/>
      <c r="O65" s="70"/>
      <c r="P65" s="46"/>
      <c r="Q65" s="47"/>
      <c r="R65" s="48"/>
      <c r="W65" s="49" t="str">
        <f t="shared" si="0"/>
        <v>BALJ A.</v>
      </c>
      <c r="X65" s="51">
        <v>19</v>
      </c>
    </row>
    <row r="66" spans="1:24" s="49" customFormat="1" ht="9" customHeight="1">
      <c r="A66" s="52"/>
      <c r="B66" s="82"/>
      <c r="C66" s="54"/>
      <c r="D66" s="64"/>
      <c r="E66" s="77"/>
      <c r="F66" s="77"/>
      <c r="G66" s="66"/>
      <c r="H66" s="56"/>
      <c r="I66" s="67"/>
      <c r="J66" s="153">
        <f>IF(ISTEXT(K66),"",'[1]PODEŠAVANJA-NE BRISATI'!BL24)</f>
      </c>
      <c r="K66" s="68" t="s">
        <v>45</v>
      </c>
      <c r="L66" s="58" t="str">
        <f>UPPER(IF(OR(K66="a",K66="as"),J64,IF(OR(K66="b",K66="bs"),J68,)))</f>
        <v>ŽARKOVIĆ B.</v>
      </c>
      <c r="M66" s="78"/>
      <c r="N66" s="70"/>
      <c r="O66" s="70"/>
      <c r="P66" s="46"/>
      <c r="Q66" s="47"/>
      <c r="R66" s="48"/>
      <c r="W66" s="49" t="str">
        <f t="shared" si="0"/>
        <v> .</v>
      </c>
      <c r="X66" s="51"/>
    </row>
    <row r="67" spans="1:24" s="49" customFormat="1" ht="9" customHeight="1">
      <c r="A67" s="52">
        <v>31</v>
      </c>
      <c r="B67" s="37">
        <f>IF($D67="","",VLOOKUP($D67,'[1]PRIPREMA DECACI GT'!$A$7:$P$39,15))</f>
        <v>0</v>
      </c>
      <c r="C67" s="38">
        <f>IF($D67="","",VLOOKUP($D67,'[1]PRIPREMA DECACI GT'!$A$7:$P$39,16))</f>
        <v>0</v>
      </c>
      <c r="D67" s="59" t="s">
        <v>18</v>
      </c>
      <c r="E67" s="60" t="str">
        <f>UPPER(IF($D67="","",VLOOKUP($D67,'[1]PRIPREMA DECACI GT'!$A$7:$P$39,2)))</f>
        <v>BYE</v>
      </c>
      <c r="F67" s="60">
        <f>IF($D67="","",VLOOKUP($D67,'[1]PRIPREMA DECACI GT'!$A$7:$P$39,3))</f>
        <v>0</v>
      </c>
      <c r="G67" s="60"/>
      <c r="H67" s="61">
        <f>IF($D67="","",VLOOKUP($D67,'[1]PRIPREMA DECACI GT'!$A$7:$P$39,4))</f>
        <v>0</v>
      </c>
      <c r="I67" s="42"/>
      <c r="J67" s="153"/>
      <c r="K67" s="71"/>
      <c r="L67" s="43" t="s">
        <v>48</v>
      </c>
      <c r="M67" s="70"/>
      <c r="N67" s="70"/>
      <c r="O67" s="70"/>
      <c r="P67" s="46"/>
      <c r="Q67" s="47"/>
      <c r="R67" s="48"/>
      <c r="W67" s="49" t="str">
        <f t="shared" si="0"/>
        <v>BYE 0.</v>
      </c>
      <c r="X67" s="51" t="s">
        <v>18</v>
      </c>
    </row>
    <row r="68" spans="1:24" s="49" customFormat="1" ht="9" customHeight="1">
      <c r="A68" s="52"/>
      <c r="B68" s="53"/>
      <c r="C68" s="54"/>
      <c r="D68" s="55"/>
      <c r="E68" s="77"/>
      <c r="F68" s="77"/>
      <c r="G68" s="151">
        <f>IF(OR(ISTEXT(I68),D67="b"),"",'[1]PODEŠAVANJA-NE BRISATI'!BL16)</f>
      </c>
      <c r="H68" s="56"/>
      <c r="I68" s="57"/>
      <c r="J68" s="58" t="str">
        <f>IF(D67="b",W69,UPPER(IF(OR(I68="a",I68="as"),W67,IF(OR(I68="b",I68="bs"),W69,))))</f>
        <v>ŽARKOVIĆ B.</v>
      </c>
      <c r="K68" s="73"/>
      <c r="L68" s="43"/>
      <c r="M68" s="70"/>
      <c r="N68" s="70"/>
      <c r="O68" s="70"/>
      <c r="P68" s="46"/>
      <c r="Q68" s="47"/>
      <c r="R68" s="48"/>
      <c r="W68" s="49" t="str">
        <f t="shared" si="0"/>
        <v> .</v>
      </c>
      <c r="X68" s="51"/>
    </row>
    <row r="69" spans="1:24" s="49" customFormat="1" ht="9" customHeight="1">
      <c r="A69" s="36">
        <v>32</v>
      </c>
      <c r="B69" s="37" t="str">
        <f>IF($D69="","",VLOOKUP($D69,'[1]PRIPREMA DECACI GT'!$A$7:$P$39,15))</f>
        <v>DA</v>
      </c>
      <c r="C69" s="38">
        <f>IF($D69="","",VLOOKUP($D69,'[1]PRIPREMA DECACI GT'!$A$7:$P$39,16))</f>
        <v>3</v>
      </c>
      <c r="D69" s="59">
        <v>2</v>
      </c>
      <c r="E69" s="41" t="str">
        <f>UPPER(IF($D69="","",VLOOKUP($D69,'[1]PRIPREMA DECACI GT'!$A$7:$P$39,2)))</f>
        <v>ŽARKOVIĆ</v>
      </c>
      <c r="F69" s="41" t="str">
        <f>IF($D69="","",VLOOKUP($D69,'[1]PRIPREMA DECACI GT'!$A$7:$P$39,3))</f>
        <v>BODIN</v>
      </c>
      <c r="G69" s="152"/>
      <c r="H69" s="41" t="str">
        <f>IF($D69="","",VLOOKUP($D69,'[1]PRIPREMA DECACI GT'!$A$7:$P$39,4))</f>
        <v>CZ</v>
      </c>
      <c r="I69" s="74"/>
      <c r="J69" s="43"/>
      <c r="K69" s="43"/>
      <c r="L69" s="43"/>
      <c r="M69" s="43"/>
      <c r="N69" s="44"/>
      <c r="O69" s="45"/>
      <c r="P69" s="46"/>
      <c r="Q69" s="47"/>
      <c r="R69" s="48"/>
      <c r="W69" s="49" t="str">
        <f t="shared" si="0"/>
        <v>ŽARKOVIĆ B.</v>
      </c>
      <c r="X69" s="51">
        <v>2</v>
      </c>
    </row>
    <row r="70" spans="1:18" s="96" customFormat="1" ht="6.75" customHeight="1">
      <c r="A70" s="90"/>
      <c r="B70" s="90"/>
      <c r="C70" s="90"/>
      <c r="D70" s="90"/>
      <c r="E70" s="91"/>
      <c r="F70" s="91"/>
      <c r="G70" s="91"/>
      <c r="H70" s="91"/>
      <c r="I70" s="92"/>
      <c r="J70" s="93"/>
      <c r="K70" s="94"/>
      <c r="L70" s="93"/>
      <c r="M70" s="94"/>
      <c r="N70" s="93"/>
      <c r="O70" s="94"/>
      <c r="P70" s="93"/>
      <c r="Q70" s="94"/>
      <c r="R70" s="95"/>
    </row>
    <row r="71" spans="1:17" s="110" customFormat="1" ht="10.5" customHeight="1">
      <c r="A71" s="97" t="s">
        <v>20</v>
      </c>
      <c r="B71" s="98"/>
      <c r="C71" s="99"/>
      <c r="D71" s="100" t="s">
        <v>21</v>
      </c>
      <c r="E71" s="101" t="s">
        <v>22</v>
      </c>
      <c r="F71" s="100"/>
      <c r="G71" s="102"/>
      <c r="H71" s="103"/>
      <c r="I71" s="100" t="s">
        <v>21</v>
      </c>
      <c r="J71" s="104" t="str">
        <f>IF(OR('[1]PODEŠAVANJA-NE BRISATI'!G10="A",'[1]PODEŠAVANJA-NE BRISATI'!G10="l",'[1]PODEŠAVANJA-NE BRISATI'!G10="I"),"LL","ALT")</f>
        <v>ALT</v>
      </c>
      <c r="K71" s="105"/>
      <c r="L71" s="101" t="s">
        <v>23</v>
      </c>
      <c r="M71" s="106"/>
      <c r="N71" s="107" t="s">
        <v>24</v>
      </c>
      <c r="O71" s="107"/>
      <c r="P71" s="108"/>
      <c r="Q71" s="109"/>
    </row>
    <row r="72" spans="1:17" s="110" customFormat="1" ht="9" customHeight="1">
      <c r="A72" s="111" t="s">
        <v>25</v>
      </c>
      <c r="B72" s="112"/>
      <c r="C72" s="113"/>
      <c r="D72" s="114">
        <v>1</v>
      </c>
      <c r="E72" s="115" t="str">
        <f>'[1]PRIPREMA DECACI GT'!B8</f>
        <v>SUBANOVIĆ</v>
      </c>
      <c r="F72" s="115" t="str">
        <f>'[1]PRIPREMA DECACI GT'!C8</f>
        <v>NEMANJA</v>
      </c>
      <c r="G72" s="116"/>
      <c r="H72" s="117"/>
      <c r="I72" s="118" t="s">
        <v>26</v>
      </c>
      <c r="J72" s="112"/>
      <c r="K72" s="119"/>
      <c r="L72" s="112"/>
      <c r="M72" s="120"/>
      <c r="N72" s="121" t="s">
        <v>27</v>
      </c>
      <c r="O72" s="122"/>
      <c r="P72" s="122"/>
      <c r="Q72" s="123"/>
    </row>
    <row r="73" spans="1:17" s="110" customFormat="1" ht="9" customHeight="1">
      <c r="A73" s="111" t="s">
        <v>28</v>
      </c>
      <c r="B73" s="112"/>
      <c r="C73" s="124">
        <f>'[1]PRIPREMA DECACI GT'!P8</f>
        <v>2</v>
      </c>
      <c r="D73" s="114">
        <v>2</v>
      </c>
      <c r="E73" s="115" t="str">
        <f>'[1]PRIPREMA DECACI GT'!B9</f>
        <v>ŽARKOVIĆ</v>
      </c>
      <c r="F73" s="115" t="str">
        <f>'[1]PRIPREMA DECACI GT'!C9</f>
        <v>BODIN</v>
      </c>
      <c r="G73" s="116"/>
      <c r="H73" s="117"/>
      <c r="I73" s="118" t="s">
        <v>29</v>
      </c>
      <c r="J73" s="112"/>
      <c r="K73" s="119"/>
      <c r="L73" s="112"/>
      <c r="M73" s="120"/>
      <c r="N73" s="125" t="s">
        <v>64</v>
      </c>
      <c r="O73" s="126"/>
      <c r="P73" s="126"/>
      <c r="Q73" s="127"/>
    </row>
    <row r="74" spans="1:17" s="110" customFormat="1" ht="9" customHeight="1">
      <c r="A74" s="128" t="s">
        <v>30</v>
      </c>
      <c r="B74" s="129"/>
      <c r="C74" s="130"/>
      <c r="D74" s="114">
        <v>3</v>
      </c>
      <c r="E74" s="115" t="str">
        <f>'[1]PRIPREMA DECACI GT'!B10</f>
        <v>RADAN</v>
      </c>
      <c r="F74" s="115" t="str">
        <f>'[1]PRIPREMA DECACI GT'!C10</f>
        <v>DJORDJE</v>
      </c>
      <c r="G74" s="116"/>
      <c r="H74" s="117"/>
      <c r="I74" s="118" t="s">
        <v>31</v>
      </c>
      <c r="J74" s="112"/>
      <c r="K74" s="119"/>
      <c r="L74" s="112"/>
      <c r="M74" s="120"/>
      <c r="N74" s="121" t="s">
        <v>32</v>
      </c>
      <c r="O74" s="122"/>
      <c r="P74" s="122"/>
      <c r="Q74" s="123"/>
    </row>
    <row r="75" spans="1:17" s="110" customFormat="1" ht="9" customHeight="1">
      <c r="A75" s="131"/>
      <c r="B75" s="24"/>
      <c r="C75" s="132"/>
      <c r="D75" s="114">
        <v>4</v>
      </c>
      <c r="E75" s="115" t="str">
        <f>'[1]PRIPREMA DECACI GT'!B11</f>
        <v>KIJAC</v>
      </c>
      <c r="F75" s="115" t="str">
        <f>'[1]PRIPREMA DECACI GT'!C11</f>
        <v>NIKOLA</v>
      </c>
      <c r="G75" s="116"/>
      <c r="H75" s="117"/>
      <c r="I75" s="118" t="s">
        <v>33</v>
      </c>
      <c r="J75" s="112"/>
      <c r="K75" s="119"/>
      <c r="L75" s="112"/>
      <c r="M75" s="120"/>
      <c r="N75" s="112"/>
      <c r="O75" s="119"/>
      <c r="P75" s="112"/>
      <c r="Q75" s="120"/>
    </row>
    <row r="76" spans="1:17" s="110" customFormat="1" ht="9" customHeight="1">
      <c r="A76" s="133" t="s">
        <v>34</v>
      </c>
      <c r="B76" s="134"/>
      <c r="C76" s="135"/>
      <c r="D76" s="114" t="s">
        <v>35</v>
      </c>
      <c r="E76" s="115" t="str">
        <f>'[1]PRIPREMA DECACI GT'!B12</f>
        <v>PAVLOVIĆ</v>
      </c>
      <c r="F76" s="115" t="str">
        <f>'[1]PRIPREMA DECACI GT'!C12</f>
        <v>MARKO</v>
      </c>
      <c r="G76" s="116"/>
      <c r="H76" s="117"/>
      <c r="I76" s="118" t="s">
        <v>35</v>
      </c>
      <c r="J76" s="112"/>
      <c r="K76" s="119"/>
      <c r="L76" s="112"/>
      <c r="M76" s="120"/>
      <c r="N76" s="129"/>
      <c r="O76" s="136"/>
      <c r="P76" s="129"/>
      <c r="Q76" s="127"/>
    </row>
    <row r="77" spans="1:17" s="110" customFormat="1" ht="9" customHeight="1">
      <c r="A77" s="111" t="s">
        <v>25</v>
      </c>
      <c r="B77" s="112"/>
      <c r="C77" s="113">
        <f>C72</f>
        <v>0</v>
      </c>
      <c r="D77" s="114" t="s">
        <v>36</v>
      </c>
      <c r="E77" s="115" t="str">
        <f>'[1]PRIPREMA DECACI GT'!B13</f>
        <v>RADENKOVIĆ</v>
      </c>
      <c r="F77" s="115" t="str">
        <f>'[1]PRIPREMA DECACI GT'!C13</f>
        <v>MILOŠ</v>
      </c>
      <c r="G77" s="116"/>
      <c r="H77" s="117"/>
      <c r="I77" s="118" t="s">
        <v>36</v>
      </c>
      <c r="J77" s="112"/>
      <c r="K77" s="119"/>
      <c r="L77" s="112"/>
      <c r="M77" s="120"/>
      <c r="N77" s="121" t="s">
        <v>37</v>
      </c>
      <c r="O77" s="122"/>
      <c r="P77" s="122"/>
      <c r="Q77" s="123"/>
    </row>
    <row r="78" spans="1:17" s="110" customFormat="1" ht="9" customHeight="1">
      <c r="A78" s="111" t="s">
        <v>38</v>
      </c>
      <c r="B78" s="112"/>
      <c r="C78" s="137">
        <f>'[1]PRIPREMA DECACI GT'!P8</f>
        <v>2</v>
      </c>
      <c r="D78" s="114" t="s">
        <v>39</v>
      </c>
      <c r="E78" s="115" t="str">
        <f>'[1]PRIPREMA DECACI GT'!B14</f>
        <v>PURIĆ</v>
      </c>
      <c r="F78" s="115" t="str">
        <f>'[1]PRIPREMA DECACI GT'!C14</f>
        <v>NIKOLA</v>
      </c>
      <c r="G78" s="116"/>
      <c r="H78" s="117"/>
      <c r="I78" s="118" t="s">
        <v>39</v>
      </c>
      <c r="J78" s="112"/>
      <c r="K78" s="119"/>
      <c r="L78" s="112"/>
      <c r="M78" s="120"/>
      <c r="N78" s="112"/>
      <c r="O78" s="119"/>
      <c r="P78" s="112"/>
      <c r="Q78" s="120"/>
    </row>
    <row r="79" spans="1:17" s="110" customFormat="1" ht="9" customHeight="1">
      <c r="A79" s="128" t="s">
        <v>40</v>
      </c>
      <c r="B79" s="129"/>
      <c r="C79" s="138">
        <f>'[1]PRIPREMA DECACI GT'!H15</f>
        <v>27</v>
      </c>
      <c r="D79" s="139" t="s">
        <v>41</v>
      </c>
      <c r="E79" s="140" t="str">
        <f>'[1]PRIPREMA DECACI GT'!B15</f>
        <v>SUVAJAC</v>
      </c>
      <c r="F79" s="140" t="str">
        <f>'[1]PRIPREMA DECACI GT'!C15</f>
        <v>STEFAN</v>
      </c>
      <c r="G79" s="141"/>
      <c r="H79" s="142"/>
      <c r="I79" s="143" t="s">
        <v>41</v>
      </c>
      <c r="J79" s="129"/>
      <c r="K79" s="136"/>
      <c r="L79" s="129"/>
      <c r="M79" s="127"/>
      <c r="N79" s="129" t="str">
        <f>Q4</f>
        <v>Marko Ristić</v>
      </c>
      <c r="O79" s="136"/>
      <c r="P79" s="129"/>
      <c r="Q79" s="144">
        <f>MIN(4,'[1]PRIPREMA DECACI GT'!R5)</f>
        <v>4</v>
      </c>
    </row>
    <row r="118" ht="12.75">
      <c r="O118" s="145"/>
    </row>
  </sheetData>
  <sheetProtection/>
  <mergeCells count="34">
    <mergeCell ref="L62:L63"/>
    <mergeCell ref="G64:G65"/>
    <mergeCell ref="J66:J67"/>
    <mergeCell ref="G68:G69"/>
    <mergeCell ref="J50:J51"/>
    <mergeCell ref="G52:G53"/>
    <mergeCell ref="N54:N55"/>
    <mergeCell ref="G56:G57"/>
    <mergeCell ref="J58:J59"/>
    <mergeCell ref="G60:G61"/>
    <mergeCell ref="R38:R39"/>
    <mergeCell ref="G40:G41"/>
    <mergeCell ref="J42:J43"/>
    <mergeCell ref="G44:G45"/>
    <mergeCell ref="L46:L47"/>
    <mergeCell ref="G48:G49"/>
    <mergeCell ref="J26:J27"/>
    <mergeCell ref="G28:G29"/>
    <mergeCell ref="L30:L31"/>
    <mergeCell ref="G32:G33"/>
    <mergeCell ref="J34:J35"/>
    <mergeCell ref="G36:G37"/>
    <mergeCell ref="L14:L15"/>
    <mergeCell ref="G16:G17"/>
    <mergeCell ref="J18:J19"/>
    <mergeCell ref="G20:G21"/>
    <mergeCell ref="N22:N23"/>
    <mergeCell ref="G24:G25"/>
    <mergeCell ref="E3:H3"/>
    <mergeCell ref="A4:C4"/>
    <mergeCell ref="E4:H4"/>
    <mergeCell ref="G8:G9"/>
    <mergeCell ref="J10:J11"/>
    <mergeCell ref="G12:G13"/>
  </mergeCells>
  <conditionalFormatting sqref="G39 G7 G11 G15 G19 G23 G43 G47 G51 G27 G31 G35 G55 G59 G63 G67">
    <cfRule type="expression" priority="24" dxfId="13" stopIfTrue="1">
      <formula>AND($D7&lt;9,$C7&gt;0)</formula>
    </cfRule>
  </conditionalFormatting>
  <conditionalFormatting sqref="L10 L18 L26 L34 L42 L50 L58 L66 N14 N30 N46 N62 P22 P54 J8 J12 J20 J24 J40 J56 J36 J52 J68 J16 J28 J32 J44 J48 J60 J64">
    <cfRule type="expression" priority="25" dxfId="13" stopIfTrue="1">
      <formula>I8="as"</formula>
    </cfRule>
    <cfRule type="expression" priority="26" dxfId="13" stopIfTrue="1">
      <formula>I8="bs"</formula>
    </cfRule>
  </conditionalFormatting>
  <conditionalFormatting sqref="B7:B69">
    <cfRule type="cellIs" priority="27" dxfId="26" operator="equal" stopIfTrue="1">
      <formula>"QA"</formula>
    </cfRule>
    <cfRule type="cellIs" priority="28" dxfId="26" operator="equal" stopIfTrue="1">
      <formula>"DA"</formula>
    </cfRule>
  </conditionalFormatting>
  <conditionalFormatting sqref="Q79 O39">
    <cfRule type="expression" priority="29" dxfId="22" stopIfTrue="1">
      <formula>$N$1="CU"</formula>
    </cfRule>
  </conditionalFormatting>
  <conditionalFormatting sqref="P38">
    <cfRule type="expression" priority="30" dxfId="13" stopIfTrue="1">
      <formula>O38="as"</formula>
    </cfRule>
    <cfRule type="expression" priority="31" dxfId="13" stopIfTrue="1">
      <formula>O38="bs"</formula>
    </cfRule>
  </conditionalFormatting>
  <conditionalFormatting sqref="Q79">
    <cfRule type="expression" priority="23" dxfId="22" stopIfTrue="1">
      <formula>$N$1="CU"</formula>
    </cfRule>
  </conditionalFormatting>
  <conditionalFormatting sqref="D9 D11 D13 D15 D17 D19 D21 D23 D25 D27 D29 D31 D33 D35 D37 D39 D41 D43 D45 D47 D49 D51 D53 D55 D57 D59 D61 D63 D65 D67 D69 D7">
    <cfRule type="expression" priority="2" dxfId="21" stopIfTrue="1">
      <formula>$D7&gt;0</formula>
    </cfRule>
  </conditionalFormatting>
  <conditionalFormatting sqref="J8">
    <cfRule type="expression" priority="22" dxfId="13">
      <formula>$D$9="b"</formula>
    </cfRule>
  </conditionalFormatting>
  <conditionalFormatting sqref="J20">
    <cfRule type="expression" priority="21" dxfId="13">
      <formula>$D$19="b"</formula>
    </cfRule>
  </conditionalFormatting>
  <conditionalFormatting sqref="J24">
    <cfRule type="expression" priority="20" dxfId="13">
      <formula>$D$25="b"</formula>
    </cfRule>
  </conditionalFormatting>
  <conditionalFormatting sqref="J36">
    <cfRule type="expression" priority="19" dxfId="13">
      <formula>$D$35="b"</formula>
    </cfRule>
  </conditionalFormatting>
  <conditionalFormatting sqref="J40">
    <cfRule type="expression" priority="18" dxfId="13">
      <formula>$D$41="b"</formula>
    </cfRule>
  </conditionalFormatting>
  <conditionalFormatting sqref="J52">
    <cfRule type="expression" priority="17" dxfId="13">
      <formula>$D$51="b"</formula>
    </cfRule>
  </conditionalFormatting>
  <conditionalFormatting sqref="J56">
    <cfRule type="expression" priority="16" dxfId="13">
      <formula>$D$57="b"</formula>
    </cfRule>
  </conditionalFormatting>
  <conditionalFormatting sqref="J68">
    <cfRule type="expression" priority="15" dxfId="13">
      <formula>$D$67="b"</formula>
    </cfRule>
  </conditionalFormatting>
  <conditionalFormatting sqref="D7:D69">
    <cfRule type="cellIs" priority="1" dxfId="12" operator="between">
      <formula>1</formula>
      <formula>8</formula>
    </cfRule>
  </conditionalFormatting>
  <conditionalFormatting sqref="I8">
    <cfRule type="expression" priority="14" dxfId="7" stopIfTrue="1">
      <formula>$N$1="CU"</formula>
    </cfRule>
  </conditionalFormatting>
  <conditionalFormatting sqref="I12">
    <cfRule type="expression" priority="13" dxfId="7" stopIfTrue="1">
      <formula>$N$1="CU"</formula>
    </cfRule>
  </conditionalFormatting>
  <conditionalFormatting sqref="I68 I64 I60 I56 I52 I48 I44 I40 I36 I32 I28 I24 I20 I16">
    <cfRule type="expression" priority="12" dxfId="7" stopIfTrue="1">
      <formula>$N$1="CU"</formula>
    </cfRule>
  </conditionalFormatting>
  <conditionalFormatting sqref="K10">
    <cfRule type="expression" priority="11" dxfId="7" stopIfTrue="1">
      <formula>$N$1="CU"</formula>
    </cfRule>
  </conditionalFormatting>
  <conditionalFormatting sqref="O54 M62 K66 K58 K50 M46 K42 O38 M30 K34 K26 O22 M14 K18">
    <cfRule type="expression" priority="10" dxfId="7" stopIfTrue="1">
      <formula>$N$1="CU"</formula>
    </cfRule>
  </conditionalFormatting>
  <conditionalFormatting sqref="D69">
    <cfRule type="expression" priority="9" dxfId="0">
      <formula>ISNUMBER($D$7)</formula>
    </cfRule>
  </conditionalFormatting>
  <conditionalFormatting sqref="D23">
    <cfRule type="expression" priority="8" dxfId="0">
      <formula>ISNUMBER($D$69)</formula>
    </cfRule>
  </conditionalFormatting>
  <conditionalFormatting sqref="D53">
    <cfRule type="expression" priority="7" dxfId="0">
      <formula>ISNUMBER($D$23)</formula>
    </cfRule>
  </conditionalFormatting>
  <conditionalFormatting sqref="D21">
    <cfRule type="expression" priority="6" dxfId="0">
      <formula>ISNUMBER($D$53)</formula>
    </cfRule>
  </conditionalFormatting>
  <conditionalFormatting sqref="D37">
    <cfRule type="expression" priority="5" dxfId="0">
      <formula>ISNUMBER($D$21)</formula>
    </cfRule>
  </conditionalFormatting>
  <conditionalFormatting sqref="D39">
    <cfRule type="expression" priority="4" dxfId="0">
      <formula>ISNUMBER($D$37)</formula>
    </cfRule>
  </conditionalFormatting>
  <conditionalFormatting sqref="D55">
    <cfRule type="expression" priority="3" dxfId="0">
      <formula>ISNUMBER($D$39)</formula>
    </cfRule>
  </conditionalFormatting>
  <dataValidations count="1">
    <dataValidation allowBlank="1" showInputMessage="1" sqref="N39"/>
  </dataValidations>
  <printOptions horizontalCentered="1"/>
  <pageMargins left="0.35" right="0.35" top="0.39" bottom="0.39" header="0" footer="0"/>
  <pageSetup fitToHeight="1" fitToWidth="1" horizontalDpi="600" verticalDpi="600" orientation="portrait" scale="99" r:id="rId5"/>
  <drawing r:id="rId4"/>
  <legacyDrawing r:id="rId3"/>
  <oleObjects>
    <oleObject progId="CorelDRAW.Graphic.12" shapeId="162240777"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teniski savez</cp:lastModifiedBy>
  <dcterms:created xsi:type="dcterms:W3CDTF">2017-12-08T10:49:15Z</dcterms:created>
  <dcterms:modified xsi:type="dcterms:W3CDTF">2017-12-15T08:29:48Z</dcterms:modified>
  <cp:category/>
  <cp:version/>
  <cp:contentType/>
  <cp:contentStatus/>
</cp:coreProperties>
</file>